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3_2025\За публикуване\"/>
    </mc:Choice>
  </mc:AlternateContent>
  <bookViews>
    <workbookView xWindow="0" yWindow="0" windowWidth="28800" windowHeight="12330" tabRatio="819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3.1-Д'!$A$1:$N$20</definedName>
    <definedName name="_xlnm.Print_Area" localSheetId="7">'Таблица № 4-Д'!$A$1:$M$17</definedName>
    <definedName name="_xlnm.Print_Area" localSheetId="10">'Таблица №6-Д'!$A$1:$M$14</definedName>
  </definedNames>
  <calcPr calcId="162913"/>
</workbook>
</file>

<file path=xl/calcChain.xml><?xml version="1.0" encoding="utf-8"?>
<calcChain xmlns="http://schemas.openxmlformats.org/spreadsheetml/2006/main">
  <c r="M17" i="18" l="1"/>
  <c r="M16" i="18"/>
  <c r="M15" i="18"/>
  <c r="M14" i="18"/>
  <c r="M13" i="18"/>
  <c r="M12" i="18"/>
  <c r="M11" i="18"/>
  <c r="M10" i="18"/>
  <c r="M9" i="18"/>
  <c r="M8" i="18"/>
  <c r="M7" i="18"/>
  <c r="D28" i="35" l="1"/>
  <c r="D27" i="35"/>
  <c r="D26" i="35"/>
  <c r="D25" i="35"/>
  <c r="C25" i="35"/>
  <c r="C27" i="35"/>
  <c r="C26" i="35"/>
  <c r="M6" i="39" l="1"/>
  <c r="M5" i="39"/>
  <c r="M4" i="39"/>
  <c r="I6" i="20"/>
  <c r="J6" i="20"/>
  <c r="K6" i="20"/>
  <c r="I7" i="20"/>
  <c r="J7" i="20"/>
  <c r="K7" i="20"/>
  <c r="I8" i="20"/>
  <c r="J8" i="20"/>
  <c r="K8" i="20"/>
  <c r="I9" i="20"/>
  <c r="J9" i="20"/>
  <c r="K9" i="20"/>
  <c r="I10" i="20"/>
  <c r="J10" i="20"/>
  <c r="K10" i="20"/>
  <c r="I11" i="20"/>
  <c r="J11" i="20"/>
  <c r="K11" i="20"/>
  <c r="I12" i="20"/>
  <c r="J12" i="20"/>
  <c r="K12" i="20"/>
  <c r="I13" i="20"/>
  <c r="J13" i="20"/>
  <c r="K13" i="20"/>
  <c r="I14" i="20"/>
  <c r="J14" i="20"/>
  <c r="K14" i="20"/>
  <c r="I15" i="20"/>
  <c r="J15" i="20"/>
  <c r="K15" i="20"/>
  <c r="I16" i="20"/>
  <c r="J16" i="20"/>
  <c r="K16" i="20"/>
  <c r="D4" i="11"/>
  <c r="E4" i="11"/>
  <c r="F4" i="11"/>
  <c r="G4" i="11"/>
  <c r="H4" i="11"/>
  <c r="I4" i="11"/>
  <c r="J4" i="11"/>
  <c r="K4" i="11"/>
  <c r="L4" i="11"/>
  <c r="C4" i="11"/>
  <c r="L17" i="10" l="1"/>
  <c r="J17" i="10"/>
  <c r="H7" i="28" l="1"/>
  <c r="I7" i="28"/>
  <c r="J7" i="28"/>
  <c r="K7" i="28"/>
  <c r="H8" i="28"/>
  <c r="I8" i="28"/>
  <c r="J8" i="28"/>
  <c r="K8" i="28"/>
  <c r="H9" i="28"/>
  <c r="I9" i="28"/>
  <c r="J9" i="28"/>
  <c r="K9" i="28"/>
  <c r="H10" i="28"/>
  <c r="I10" i="28"/>
  <c r="J10" i="28"/>
  <c r="K10" i="28"/>
  <c r="H11" i="28"/>
  <c r="I11" i="28"/>
  <c r="J11" i="28"/>
  <c r="K11" i="28"/>
  <c r="H12" i="28"/>
  <c r="I12" i="28"/>
  <c r="J12" i="28"/>
  <c r="K12" i="28"/>
  <c r="H13" i="28"/>
  <c r="I13" i="28"/>
  <c r="J13" i="28"/>
  <c r="K13" i="28"/>
  <c r="H14" i="28"/>
  <c r="I14" i="28"/>
  <c r="J14" i="28"/>
  <c r="K14" i="28"/>
  <c r="H15" i="28"/>
  <c r="I15" i="28"/>
  <c r="J15" i="28"/>
  <c r="K15" i="28"/>
  <c r="H16" i="28"/>
  <c r="I16" i="28"/>
  <c r="J16" i="28"/>
  <c r="K16" i="28"/>
  <c r="I6" i="28"/>
  <c r="J6" i="28"/>
  <c r="K6" i="28"/>
  <c r="D5" i="28"/>
  <c r="E5" i="28"/>
  <c r="F5" i="28"/>
  <c r="G5" i="28"/>
  <c r="H5" i="28"/>
  <c r="I5" i="28"/>
  <c r="J5" i="28"/>
  <c r="K5" i="28"/>
  <c r="C5" i="28"/>
  <c r="I16" i="7"/>
  <c r="J16" i="7"/>
  <c r="K16" i="7"/>
  <c r="D5" i="5"/>
  <c r="E5" i="5"/>
  <c r="F5" i="5"/>
  <c r="G5" i="5"/>
  <c r="H5" i="5"/>
  <c r="I5" i="5"/>
  <c r="J5" i="5"/>
  <c r="K5" i="5"/>
  <c r="C5" i="5"/>
  <c r="H7" i="5"/>
  <c r="I7" i="5"/>
  <c r="J7" i="5"/>
  <c r="K7" i="5"/>
  <c r="H8" i="5"/>
  <c r="I8" i="5"/>
  <c r="J8" i="5"/>
  <c r="K8" i="5"/>
  <c r="H9" i="5"/>
  <c r="I9" i="5"/>
  <c r="J9" i="5"/>
  <c r="K9" i="5"/>
  <c r="H10" i="5"/>
  <c r="I10" i="5"/>
  <c r="J10" i="5"/>
  <c r="K10" i="5"/>
  <c r="H11" i="5"/>
  <c r="I11" i="5"/>
  <c r="J11" i="5"/>
  <c r="K11" i="5"/>
  <c r="H12" i="5"/>
  <c r="I12" i="5"/>
  <c r="J12" i="5"/>
  <c r="K12" i="5"/>
  <c r="H13" i="5"/>
  <c r="I13" i="5"/>
  <c r="J13" i="5"/>
  <c r="K13" i="5"/>
  <c r="H14" i="5"/>
  <c r="I14" i="5"/>
  <c r="J14" i="5"/>
  <c r="K14" i="5"/>
  <c r="H15" i="5"/>
  <c r="I15" i="5"/>
  <c r="J15" i="5"/>
  <c r="K15" i="5"/>
  <c r="H16" i="5"/>
  <c r="I16" i="5"/>
  <c r="J16" i="5"/>
  <c r="K16" i="5"/>
  <c r="I6" i="5"/>
  <c r="J6" i="5"/>
  <c r="K6" i="5"/>
  <c r="I15" i="6"/>
  <c r="J15" i="6"/>
  <c r="K15" i="6"/>
  <c r="B7" i="20" l="1"/>
  <c r="B8" i="20"/>
  <c r="B9" i="20"/>
  <c r="B10" i="20"/>
  <c r="B11" i="20"/>
  <c r="B12" i="20"/>
  <c r="B13" i="20"/>
  <c r="B14" i="20"/>
  <c r="B15" i="20"/>
  <c r="B6" i="20"/>
  <c r="B17" i="10" l="1"/>
  <c r="B7" i="28" l="1"/>
  <c r="H15" i="6" l="1"/>
  <c r="L6" i="36" l="1"/>
  <c r="L7" i="36"/>
  <c r="L8" i="36"/>
  <c r="L9" i="36"/>
  <c r="L5" i="36"/>
  <c r="C10" i="36"/>
  <c r="D10" i="36"/>
  <c r="E10" i="36"/>
  <c r="F10" i="36"/>
  <c r="G10" i="36"/>
  <c r="H10" i="36"/>
  <c r="I10" i="36"/>
  <c r="J10" i="36"/>
  <c r="K10" i="36"/>
  <c r="B10" i="36"/>
  <c r="M6" i="35"/>
  <c r="M7" i="35"/>
  <c r="M8" i="35"/>
  <c r="M9" i="35"/>
  <c r="M10" i="35"/>
  <c r="M12" i="35"/>
  <c r="M13" i="35"/>
  <c r="M14" i="35"/>
  <c r="M5" i="35"/>
  <c r="C6" i="20"/>
  <c r="D6" i="20"/>
  <c r="E6" i="20"/>
  <c r="F6" i="20"/>
  <c r="G6" i="20"/>
  <c r="C7" i="20"/>
  <c r="D7" i="20"/>
  <c r="E7" i="20"/>
  <c r="F7" i="20"/>
  <c r="G7" i="20"/>
  <c r="C8" i="20"/>
  <c r="D8" i="20"/>
  <c r="E8" i="20"/>
  <c r="F8" i="20"/>
  <c r="G8" i="20"/>
  <c r="C9" i="20"/>
  <c r="D9" i="20"/>
  <c r="E9" i="20"/>
  <c r="F9" i="20"/>
  <c r="G9" i="20"/>
  <c r="C10" i="20"/>
  <c r="D10" i="20"/>
  <c r="E10" i="20"/>
  <c r="F10" i="20"/>
  <c r="G10" i="20"/>
  <c r="C11" i="20"/>
  <c r="D11" i="20"/>
  <c r="E11" i="20"/>
  <c r="F11" i="20"/>
  <c r="G11" i="20"/>
  <c r="C12" i="20"/>
  <c r="D12" i="20"/>
  <c r="E12" i="20"/>
  <c r="F12" i="20"/>
  <c r="G12" i="20"/>
  <c r="C13" i="20"/>
  <c r="D13" i="20"/>
  <c r="E13" i="20"/>
  <c r="F13" i="20"/>
  <c r="G13" i="20"/>
  <c r="C14" i="20"/>
  <c r="D14" i="20"/>
  <c r="E14" i="20"/>
  <c r="F14" i="20"/>
  <c r="G14" i="20"/>
  <c r="C15" i="20"/>
  <c r="D15" i="20"/>
  <c r="E15" i="20"/>
  <c r="F15" i="20"/>
  <c r="G15" i="20"/>
  <c r="H6" i="20"/>
  <c r="H7" i="20"/>
  <c r="H8" i="20"/>
  <c r="H9" i="20"/>
  <c r="H10" i="20"/>
  <c r="H11" i="20"/>
  <c r="H12" i="20"/>
  <c r="H13" i="20"/>
  <c r="H14" i="20"/>
  <c r="H15" i="20"/>
  <c r="L10" i="36" l="1"/>
  <c r="D15" i="19"/>
  <c r="E15" i="19"/>
  <c r="F15" i="19"/>
  <c r="G15" i="19"/>
  <c r="H15" i="19"/>
  <c r="I15" i="19"/>
  <c r="J15" i="19"/>
  <c r="K15" i="19"/>
  <c r="L15" i="19"/>
  <c r="D16" i="19"/>
  <c r="E16" i="19"/>
  <c r="F16" i="19"/>
  <c r="G16" i="19"/>
  <c r="H16" i="19"/>
  <c r="I16" i="19"/>
  <c r="J16" i="19"/>
  <c r="K16" i="19"/>
  <c r="L16" i="19"/>
  <c r="D17" i="19"/>
  <c r="E17" i="19"/>
  <c r="F17" i="19"/>
  <c r="G17" i="19"/>
  <c r="H17" i="19"/>
  <c r="I17" i="19"/>
  <c r="J17" i="19"/>
  <c r="K17" i="19"/>
  <c r="L17" i="19"/>
  <c r="D18" i="19"/>
  <c r="E18" i="19"/>
  <c r="F18" i="19"/>
  <c r="G18" i="19"/>
  <c r="H18" i="19"/>
  <c r="I18" i="19"/>
  <c r="J18" i="19"/>
  <c r="K18" i="19"/>
  <c r="L18" i="19"/>
  <c r="C16" i="19"/>
  <c r="C17" i="19"/>
  <c r="C18" i="19"/>
  <c r="C15" i="19"/>
  <c r="C6" i="19"/>
  <c r="D6" i="19"/>
  <c r="E6" i="19"/>
  <c r="F6" i="19"/>
  <c r="G6" i="19"/>
  <c r="H6" i="19"/>
  <c r="I6" i="19"/>
  <c r="J6" i="19"/>
  <c r="K6" i="19"/>
  <c r="L6" i="19"/>
  <c r="C7" i="19"/>
  <c r="D7" i="19"/>
  <c r="E7" i="19"/>
  <c r="F7" i="19"/>
  <c r="G7" i="19"/>
  <c r="H7" i="19"/>
  <c r="I7" i="19"/>
  <c r="J7" i="19"/>
  <c r="K7" i="19"/>
  <c r="L7" i="19"/>
  <c r="C8" i="19"/>
  <c r="D8" i="19"/>
  <c r="E8" i="19"/>
  <c r="F8" i="19"/>
  <c r="G8" i="19"/>
  <c r="H8" i="19"/>
  <c r="I8" i="19"/>
  <c r="J8" i="19"/>
  <c r="K8" i="19"/>
  <c r="L8" i="19"/>
  <c r="C9" i="19"/>
  <c r="D9" i="19"/>
  <c r="E9" i="19"/>
  <c r="F9" i="19"/>
  <c r="G9" i="19"/>
  <c r="H9" i="19"/>
  <c r="I9" i="19"/>
  <c r="J9" i="19"/>
  <c r="K9" i="19"/>
  <c r="L9" i="19"/>
  <c r="C10" i="19"/>
  <c r="D10" i="19"/>
  <c r="E10" i="19"/>
  <c r="F10" i="19"/>
  <c r="G10" i="19"/>
  <c r="H10" i="19"/>
  <c r="I10" i="19"/>
  <c r="J10" i="19"/>
  <c r="K10" i="19"/>
  <c r="L10" i="19"/>
  <c r="C11" i="19"/>
  <c r="D11" i="19"/>
  <c r="E11" i="19"/>
  <c r="F11" i="19"/>
  <c r="G11" i="19"/>
  <c r="H11" i="19"/>
  <c r="I11" i="19"/>
  <c r="J11" i="19"/>
  <c r="K11" i="19"/>
  <c r="L11" i="19"/>
  <c r="C12" i="19"/>
  <c r="D12" i="19"/>
  <c r="E12" i="19"/>
  <c r="F12" i="19"/>
  <c r="G12" i="19"/>
  <c r="H12" i="19"/>
  <c r="I12" i="19"/>
  <c r="J12" i="19"/>
  <c r="K12" i="19"/>
  <c r="L12" i="19"/>
  <c r="C13" i="19"/>
  <c r="D13" i="19"/>
  <c r="E13" i="19"/>
  <c r="F13" i="19"/>
  <c r="G13" i="19"/>
  <c r="H13" i="19"/>
  <c r="I13" i="19"/>
  <c r="J13" i="19"/>
  <c r="K13" i="19"/>
  <c r="L13" i="19"/>
  <c r="C14" i="19"/>
  <c r="D14" i="19"/>
  <c r="E14" i="19"/>
  <c r="F14" i="19"/>
  <c r="G14" i="19"/>
  <c r="H14" i="19"/>
  <c r="I14" i="19"/>
  <c r="J14" i="19"/>
  <c r="K14" i="19"/>
  <c r="L14" i="19"/>
  <c r="D5" i="19"/>
  <c r="E5" i="19"/>
  <c r="F5" i="19"/>
  <c r="G5" i="19"/>
  <c r="H5" i="19"/>
  <c r="I5" i="19"/>
  <c r="J5" i="19"/>
  <c r="K5" i="19"/>
  <c r="L5" i="19"/>
  <c r="C5" i="19"/>
  <c r="M6" i="11"/>
  <c r="M7" i="11"/>
  <c r="M8" i="11"/>
  <c r="M9" i="11"/>
  <c r="M10" i="11"/>
  <c r="M11" i="11"/>
  <c r="M12" i="11"/>
  <c r="M13" i="11"/>
  <c r="M15" i="11"/>
  <c r="M16" i="11"/>
  <c r="M17" i="11"/>
  <c r="M14" i="11" s="1"/>
  <c r="M5" i="11"/>
  <c r="D17" i="10"/>
  <c r="E17" i="10"/>
  <c r="F17" i="10"/>
  <c r="G17" i="10"/>
  <c r="H17" i="10"/>
  <c r="I17" i="10"/>
  <c r="C17" i="10"/>
  <c r="B9" i="28"/>
  <c r="H16" i="7"/>
  <c r="H16" i="20" s="1"/>
  <c r="C16" i="7"/>
  <c r="C6" i="28" s="1"/>
  <c r="D16" i="7"/>
  <c r="D6" i="28" s="1"/>
  <c r="E16" i="7"/>
  <c r="E6" i="28" s="1"/>
  <c r="F16" i="7"/>
  <c r="F6" i="28" s="1"/>
  <c r="G16" i="7"/>
  <c r="G6" i="28" s="1"/>
  <c r="B16" i="7"/>
  <c r="B10" i="28" s="1"/>
  <c r="C28" i="35" l="1"/>
  <c r="M17" i="19"/>
  <c r="M18" i="19"/>
  <c r="M4" i="11"/>
  <c r="M7" i="19" s="1"/>
  <c r="B6" i="28"/>
  <c r="B13" i="28"/>
  <c r="E16" i="28"/>
  <c r="E15" i="28"/>
  <c r="E14" i="28"/>
  <c r="E13" i="28"/>
  <c r="E12" i="28"/>
  <c r="E11" i="28"/>
  <c r="E10" i="28"/>
  <c r="E9" i="28"/>
  <c r="E8" i="28"/>
  <c r="E7" i="28"/>
  <c r="B16" i="28"/>
  <c r="B12" i="28"/>
  <c r="B8" i="28"/>
  <c r="D16" i="28"/>
  <c r="D15" i="28"/>
  <c r="D14" i="28"/>
  <c r="D13" i="28"/>
  <c r="D12" i="28"/>
  <c r="D11" i="28"/>
  <c r="D10" i="28"/>
  <c r="D9" i="28"/>
  <c r="D8" i="28"/>
  <c r="D7" i="28"/>
  <c r="B15" i="28"/>
  <c r="B11" i="28"/>
  <c r="G16" i="28"/>
  <c r="C16" i="28"/>
  <c r="G15" i="28"/>
  <c r="C15" i="28"/>
  <c r="G14" i="28"/>
  <c r="C14" i="28"/>
  <c r="G13" i="28"/>
  <c r="C13" i="28"/>
  <c r="G12" i="28"/>
  <c r="C12" i="28"/>
  <c r="G11" i="28"/>
  <c r="C11" i="28"/>
  <c r="G10" i="28"/>
  <c r="C10" i="28"/>
  <c r="G9" i="28"/>
  <c r="C9" i="28"/>
  <c r="G8" i="28"/>
  <c r="C8" i="28"/>
  <c r="G7" i="28"/>
  <c r="C7" i="28"/>
  <c r="B14" i="28"/>
  <c r="F16" i="28"/>
  <c r="F15" i="28"/>
  <c r="F14" i="28"/>
  <c r="F13" i="28"/>
  <c r="F12" i="28"/>
  <c r="F11" i="28"/>
  <c r="F10" i="28"/>
  <c r="F9" i="28"/>
  <c r="F8" i="28"/>
  <c r="F7" i="28"/>
  <c r="H6" i="28"/>
  <c r="L5" i="41"/>
  <c r="L6" i="41"/>
  <c r="L7" i="41"/>
  <c r="L4" i="41"/>
  <c r="H6" i="5"/>
  <c r="M16" i="19" l="1"/>
  <c r="M13" i="19"/>
  <c r="M6" i="19"/>
  <c r="M10" i="19"/>
  <c r="M12" i="19"/>
  <c r="M15" i="19"/>
  <c r="M11" i="19"/>
  <c r="M14" i="19"/>
  <c r="M9" i="19"/>
  <c r="M8" i="19"/>
  <c r="B15" i="6"/>
  <c r="B16" i="20" s="1"/>
  <c r="D15" i="6"/>
  <c r="E15" i="6"/>
  <c r="F15" i="6"/>
  <c r="G15" i="6"/>
  <c r="C15" i="6"/>
  <c r="M5" i="19" l="1"/>
  <c r="F16" i="20"/>
  <c r="F8" i="5"/>
  <c r="F12" i="5"/>
  <c r="F16" i="5"/>
  <c r="F14" i="5"/>
  <c r="F7" i="5"/>
  <c r="F11" i="5"/>
  <c r="F9" i="5"/>
  <c r="F13" i="5"/>
  <c r="F6" i="5"/>
  <c r="F10" i="5"/>
  <c r="F15" i="5"/>
  <c r="G16" i="20"/>
  <c r="G7" i="5"/>
  <c r="G11" i="5"/>
  <c r="G15" i="5"/>
  <c r="G9" i="5"/>
  <c r="G13" i="5"/>
  <c r="G10" i="5"/>
  <c r="G8" i="5"/>
  <c r="G12" i="5"/>
  <c r="G16" i="5"/>
  <c r="G6" i="5"/>
  <c r="G14" i="5"/>
  <c r="D16" i="20"/>
  <c r="D6" i="5"/>
  <c r="D8" i="5"/>
  <c r="D10" i="5"/>
  <c r="D12" i="5"/>
  <c r="D14" i="5"/>
  <c r="D16" i="5"/>
  <c r="D7" i="5"/>
  <c r="D9" i="5"/>
  <c r="D11" i="5"/>
  <c r="D13" i="5"/>
  <c r="D15" i="5"/>
  <c r="C16" i="20"/>
  <c r="C14" i="5"/>
  <c r="C15" i="5"/>
  <c r="C6" i="5"/>
  <c r="C7" i="5"/>
  <c r="C8" i="5"/>
  <c r="C9" i="5"/>
  <c r="C10" i="5"/>
  <c r="C11" i="5"/>
  <c r="C12" i="5"/>
  <c r="C13" i="5"/>
  <c r="C16" i="5"/>
  <c r="B9" i="5"/>
  <c r="B13" i="5"/>
  <c r="B6" i="5"/>
  <c r="B11" i="5"/>
  <c r="B12" i="5"/>
  <c r="B10" i="5"/>
  <c r="B14" i="5"/>
  <c r="B7" i="5"/>
  <c r="B15" i="5"/>
  <c r="B8" i="5"/>
  <c r="B16" i="5"/>
  <c r="E16" i="20"/>
  <c r="E6" i="5"/>
  <c r="E7" i="5"/>
  <c r="E8" i="5"/>
  <c r="E9" i="5"/>
  <c r="E10" i="5"/>
  <c r="E11" i="5"/>
  <c r="E12" i="5"/>
  <c r="E13" i="5"/>
  <c r="E14" i="5"/>
  <c r="E15" i="5"/>
  <c r="E16" i="5"/>
  <c r="M10" i="10"/>
  <c r="M8" i="10"/>
  <c r="M14" i="10"/>
  <c r="K17" i="10"/>
  <c r="M7" i="10"/>
  <c r="M12" i="10"/>
  <c r="M15" i="10"/>
  <c r="M16" i="10"/>
  <c r="M13" i="10"/>
  <c r="M11" i="10"/>
  <c r="M9" i="10"/>
  <c r="M17" i="10" l="1"/>
</calcChain>
</file>

<file path=xl/sharedStrings.xml><?xml version="1.0" encoding="utf-8"?>
<sst xmlns="http://schemas.openxmlformats.org/spreadsheetml/2006/main" count="276" uniqueCount="104">
  <si>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</si>
  <si>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</si>
  <si>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</si>
  <si>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</si>
  <si>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</si>
  <si>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</si>
  <si>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</si>
  <si>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</si>
  <si>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</si>
  <si>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</si>
  <si>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</si>
  <si>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</si>
  <si>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</si>
  <si>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</si>
  <si>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</si>
  <si>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</si>
  <si>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</si>
  <si>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</si>
  <si>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</si>
  <si>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</si>
  <si>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</si>
  <si>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</si>
  <si>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</si>
  <si>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</si>
  <si>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</si>
  <si>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</si>
  <si>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</si>
  <si>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</si>
  <si>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</si>
  <si>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</si>
  <si>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</si>
  <si>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</si>
  <si>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</si>
  <si>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</si>
  <si>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</si>
  <si>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</si>
  <si>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</si>
  <si>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</si>
  <si>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</si>
  <si>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</si>
  <si>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</si>
  <si>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</si>
  <si>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</si>
  <si>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</si>
  <si>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</si>
  <si>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</si>
  <si>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</si>
  <si>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</si>
  <si>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</si>
  <si>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</si>
  <si>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</si>
  <si>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</si>
  <si>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</si>
  <si>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</si>
  <si>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</si>
  <si>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</si>
  <si>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</si>
  <si>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</si>
  <si>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</si>
  <si>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</si>
  <si>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</si>
  <si>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</si>
  <si>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</si>
  <si>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</si>
  <si>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</si>
  <si>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</si>
  <si>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</si>
  <si>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</si>
  <si>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</si>
  <si>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</si>
  <si>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</si>
  <si>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</si>
  <si>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</si>
  <si>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</si>
  <si>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</si>
  <si>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</si>
  <si>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</si>
  <si>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</si>
  <si>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 xml:space="preserve">Пазарен дял на ДПФ по броя на осигурените в тях лица                                                              </t>
  </si>
  <si>
    <t>Средства за изплащане на наследници на осигурени лица</t>
  </si>
  <si>
    <t>Средства за изплащане на наследници на пенсионери</t>
  </si>
  <si>
    <t>"ДПФ ОББ"</t>
  </si>
  <si>
    <t>ДПФ "ДАЛЛБОГГ: ЖИВОТ И ЗДРАВЕ"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</si>
  <si>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</si>
  <si>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* Забележка: </t>
  </si>
  <si>
    <t>Дългови финансови инструменти</t>
  </si>
  <si>
    <t>Дялови финансови инструменти</t>
  </si>
  <si>
    <t>С лична пенсия за старост</t>
  </si>
  <si>
    <t>С лична пенсия за инвалидност</t>
  </si>
  <si>
    <t>С наследствена пенсия</t>
  </si>
  <si>
    <t>Динамика на нетните активи в ДПФ през 2025 г. (по месеци)</t>
  </si>
  <si>
    <t>Година, среднопретеглено</t>
  </si>
  <si>
    <t>Брой на осигурените лица* по видове договори в ДПФ към 30.09.2025 г.</t>
  </si>
  <si>
    <t>Девет-месечие</t>
  </si>
  <si>
    <t>Деветмесечие, среднопретеглено</t>
  </si>
  <si>
    <t>Деветмесечие, средноаритметично</t>
  </si>
  <si>
    <t xml:space="preserve">Инвестиционен портфейл и балансови активи на ДПФ към 30.09.2025 г. </t>
  </si>
  <si>
    <t>Структура на инвестиционния портфейл и балансовите активи на ДПФ към 30.09.2025 г.</t>
  </si>
  <si>
    <t>Брой на пенсионерите в ДПФ към 30.09.2025 г.</t>
  </si>
  <si>
    <t xml:space="preserve">Начислени и изплатени суми на осигурени лица и пенсионери за периода  01.01.2025 г. - 30.09.2025 г. </t>
  </si>
  <si>
    <t>Структура на осигурителните вноски в ДПФ за деветмесечието на 2025 г.</t>
  </si>
  <si>
    <t>Брой на осигурените лица по договор от работодател към 30.09.2025 г. (брой лица)</t>
  </si>
  <si>
    <t>Натрупани средства по партидите на лицата с работодателски договори към 30.09.2025 г.(хил. лв.)</t>
  </si>
  <si>
    <t>Постъпления от осигурителни вноски по работодателски договори за деветмесечието на 2025 г. (хил. лв.)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</si>
</sst>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_-* #,##0.00\ _л_в_-;\-* #,##0.00\ _л_в_-;_-* &quot;-&quot;\ _л_в_-;_-@_-"/>
    <numFmt numFmtId="171" formatCode="0.00_ ;\-0.00\ "/>
    <numFmt numFmtId="172" formatCode="0.000"/>
    <numFmt numFmtId="173" formatCode="0.0000"/>
    <numFmt numFmtId="174" formatCode="0.0"/>
    <numFmt numFmtId="175" formatCode="_-* #,##0.000\ _л_в_-;\-* #,##0.000\ _л_в_-;_-* &quot;-&quot;??\ _л_в_-;_-@_-"/>
  </numFmts>
  <fonts count="29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17"/>
      <name val="Arial"/>
      <family val="2"/>
      <charset val="204"/>
    </font>
    <font>
      <sz val="7.5"/>
      <name val="Verdana"/>
      <family val="2"/>
      <charset val="204"/>
    </font>
    <font>
      <sz val="12"/>
      <name val="Verdana"/>
      <family val="2"/>
      <charset val="204"/>
    </font>
    <font>
      <sz val="10"/>
      <name val="Arial"/>
      <family val="2"/>
      <charset val="204"/>
    </font>
    <font>
      <sz val="12"/>
      <color theme="0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sz val="10"/>
      <color rgb="FF080000"/>
      <name val="Tahoma"/>
      <family val="2"/>
      <charset val="204"/>
    </font>
    <font>
      <sz val="12"/>
      <color rgb="FFFF0000"/>
      <name val="Times New Roman"/>
      <family val="1"/>
    </font>
    <font>
      <sz val="11"/>
      <name val="Times New Roman"/>
      <family val="1"/>
      <charset val="204"/>
    </font>
    <font>
      <sz val="8"/>
      <color rgb="FF08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5">
    <xf numFmtId="0" fontId="0" fillId="0" borderId="0"/>
    <xf numFmtId="167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6" fillId="0" borderId="0"/>
    <xf numFmtId="0" fontId="7" fillId="0" borderId="0"/>
    <xf numFmtId="9" fontId="5" fillId="0" borderId="0" applyFont="0" applyFill="0" applyBorder="0" applyAlignment="0" applyProtection="0"/>
    <xf numFmtId="167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4" fillId="0" borderId="0"/>
    <xf numFmtId="0" fontId="5" fillId="0" borderId="0"/>
    <xf numFmtId="167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12">
    <xf numFmtId="0" fontId="0" fillId="0" borderId="0" xfId="0"/>
    <xf numFmtId="0" fontId="8" fillId="0" borderId="0" xfId="4" applyFont="1" applyBorder="1" applyAlignment="1">
      <alignment horizontal="center" vertical="center" wrapText="1"/>
    </xf>
    <xf numFmtId="0" fontId="8" fillId="0" borderId="0" xfId="4" applyFont="1" applyBorder="1" applyAlignment="1">
      <alignment vertical="center" wrapText="1"/>
    </xf>
    <xf numFmtId="0" fontId="8" fillId="0" borderId="1" xfId="4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167" fontId="8" fillId="0" borderId="2" xfId="1" applyFont="1" applyBorder="1" applyAlignment="1">
      <alignment horizontal="left" wrapText="1"/>
    </xf>
    <xf numFmtId="3" fontId="8" fillId="0" borderId="0" xfId="4" applyNumberFormat="1" applyFont="1" applyBorder="1" applyAlignment="1">
      <alignment horizontal="center" vertical="center" wrapText="1"/>
    </xf>
    <xf numFmtId="167" fontId="8" fillId="0" borderId="2" xfId="1" applyFont="1" applyFill="1" applyBorder="1" applyAlignment="1">
      <alignment horizontal="left" wrapText="1"/>
    </xf>
    <xf numFmtId="0" fontId="8" fillId="0" borderId="0" xfId="0" applyFont="1" applyBorder="1" applyAlignment="1">
      <alignment horizontal="center" vertical="center" wrapText="1"/>
    </xf>
    <xf numFmtId="168" fontId="8" fillId="0" borderId="0" xfId="1" applyNumberFormat="1" applyFont="1" applyBorder="1" applyAlignment="1">
      <alignment horizontal="center" vertical="center" wrapText="1"/>
    </xf>
    <xf numFmtId="168" fontId="8" fillId="0" borderId="0" xfId="1" applyNumberFormat="1" applyFont="1" applyBorder="1" applyAlignment="1">
      <alignment vertical="center" wrapText="1"/>
    </xf>
    <xf numFmtId="168" fontId="8" fillId="0" borderId="0" xfId="1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0" fontId="8" fillId="0" borderId="0" xfId="1" applyNumberFormat="1" applyFont="1" applyBorder="1" applyAlignment="1">
      <alignment horizontal="center" vertical="center" wrapText="1"/>
    </xf>
    <xf numFmtId="3" fontId="8" fillId="0" borderId="0" xfId="1" applyNumberFormat="1" applyFont="1" applyBorder="1" applyAlignment="1">
      <alignment vertical="center" wrapText="1"/>
    </xf>
    <xf numFmtId="0" fontId="8" fillId="0" borderId="0" xfId="3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3" applyFont="1"/>
    <xf numFmtId="0" fontId="8" fillId="0" borderId="0" xfId="0" applyFont="1" applyBorder="1" applyAlignment="1">
      <alignment horizontal="center"/>
    </xf>
    <xf numFmtId="0" fontId="8" fillId="0" borderId="0" xfId="3" applyFont="1" applyAlignment="1">
      <alignment horizontal="center"/>
    </xf>
    <xf numFmtId="0" fontId="8" fillId="0" borderId="0" xfId="0" applyFont="1" applyBorder="1" applyAlignment="1">
      <alignment horizontal="right"/>
    </xf>
    <xf numFmtId="0" fontId="8" fillId="0" borderId="0" xfId="3" applyFont="1" applyBorder="1"/>
    <xf numFmtId="0" fontId="9" fillId="0" borderId="0" xfId="0" applyNumberFormat="1" applyFont="1" applyAlignment="1">
      <alignment horizontal="right" wrapText="1"/>
    </xf>
    <xf numFmtId="0" fontId="8" fillId="0" borderId="0" xfId="3" applyFont="1" applyBorder="1" applyAlignment="1">
      <alignment horizontal="left" wrapText="1"/>
    </xf>
    <xf numFmtId="0" fontId="8" fillId="0" borderId="0" xfId="3" applyFont="1" applyBorder="1" applyAlignment="1">
      <alignment horizontal="right" wrapText="1"/>
    </xf>
    <xf numFmtId="0" fontId="8" fillId="0" borderId="0" xfId="3" applyFont="1" applyAlignment="1">
      <alignment horizontal="left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center"/>
    </xf>
    <xf numFmtId="0" fontId="8" fillId="0" borderId="0" xfId="0" applyFont="1"/>
    <xf numFmtId="1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3" fontId="8" fillId="0" borderId="0" xfId="0" applyNumberFormat="1" applyFont="1" applyAlignment="1">
      <alignment horizontal="center"/>
    </xf>
    <xf numFmtId="3" fontId="11" fillId="0" borderId="0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3" fontId="11" fillId="0" borderId="0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Border="1" applyAlignment="1"/>
    <xf numFmtId="3" fontId="11" fillId="0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vertical="center"/>
    </xf>
    <xf numFmtId="1" fontId="11" fillId="0" borderId="2" xfId="0" applyNumberFormat="1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0" xfId="3" applyFont="1" applyAlignment="1">
      <alignment horizontal="center" vertical="center" wrapText="1"/>
    </xf>
    <xf numFmtId="0" fontId="11" fillId="0" borderId="0" xfId="3" applyFont="1" applyAlignment="1">
      <alignment horizontal="left" vertical="center" wrapText="1"/>
    </xf>
    <xf numFmtId="167" fontId="11" fillId="0" borderId="3" xfId="1" applyFont="1" applyFill="1" applyBorder="1" applyAlignment="1">
      <alignment horizontal="center" vertical="center" wrapText="1"/>
    </xf>
    <xf numFmtId="10" fontId="11" fillId="0" borderId="0" xfId="3" applyNumberFormat="1" applyFont="1" applyAlignment="1">
      <alignment horizontal="center" vertical="center" wrapText="1"/>
    </xf>
    <xf numFmtId="0" fontId="11" fillId="0" borderId="2" xfId="3" applyFont="1" applyBorder="1" applyAlignment="1">
      <alignment horizontal="left" vertical="center" wrapText="1"/>
    </xf>
    <xf numFmtId="167" fontId="11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8" fillId="0" borderId="0" xfId="3" applyFont="1" applyBorder="1" applyAlignment="1">
      <alignment horizontal="left"/>
    </xf>
    <xf numFmtId="0" fontId="8" fillId="0" borderId="0" xfId="3" applyFont="1" applyBorder="1" applyAlignment="1">
      <alignment horizontal="center"/>
    </xf>
    <xf numFmtId="167" fontId="8" fillId="0" borderId="0" xfId="1" applyFont="1" applyBorder="1" applyAlignment="1">
      <alignment horizontal="left" wrapText="1"/>
    </xf>
    <xf numFmtId="0" fontId="16" fillId="0" borderId="0" xfId="0" applyNumberFormat="1" applyFont="1" applyBorder="1" applyAlignment="1">
      <alignment horizontal="right" vertical="center" wrapText="1"/>
    </xf>
    <xf numFmtId="167" fontId="8" fillId="0" borderId="0" xfId="1" applyFont="1" applyFill="1" applyBorder="1" applyAlignment="1">
      <alignment horizontal="left" wrapText="1"/>
    </xf>
    <xf numFmtId="0" fontId="10" fillId="0" borderId="0" xfId="3" applyFont="1" applyBorder="1"/>
    <xf numFmtId="0" fontId="10" fillId="0" borderId="0" xfId="3" applyFont="1" applyBorder="1" applyAlignment="1">
      <alignment horizontal="center"/>
    </xf>
    <xf numFmtId="3" fontId="11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wrapText="1"/>
    </xf>
    <xf numFmtId="0" fontId="17" fillId="0" borderId="0" xfId="0" applyFont="1" applyAlignment="1">
      <alignment horizontal="center"/>
    </xf>
    <xf numFmtId="3" fontId="12" fillId="0" borderId="0" xfId="0" applyNumberFormat="1" applyFont="1" applyBorder="1" applyAlignment="1"/>
    <xf numFmtId="3" fontId="8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18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10" fontId="11" fillId="0" borderId="0" xfId="0" applyNumberFormat="1" applyFont="1" applyAlignment="1">
      <alignment horizontal="center"/>
    </xf>
    <xf numFmtId="0" fontId="11" fillId="0" borderId="0" xfId="4" applyFont="1" applyBorder="1" applyAlignment="1">
      <alignment horizontal="right" vertical="center" wrapText="1"/>
    </xf>
    <xf numFmtId="3" fontId="11" fillId="0" borderId="4" xfId="0" applyNumberFormat="1" applyFont="1" applyFill="1" applyBorder="1" applyAlignment="1">
      <alignment horizontal="center" vertical="center" wrapText="1"/>
    </xf>
    <xf numFmtId="167" fontId="11" fillId="0" borderId="5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justify" vertical="top" wrapText="1"/>
    </xf>
    <xf numFmtId="2" fontId="11" fillId="0" borderId="0" xfId="0" applyNumberFormat="1" applyFont="1" applyAlignment="1">
      <alignment horizontal="center"/>
    </xf>
    <xf numFmtId="0" fontId="11" fillId="0" borderId="2" xfId="0" applyFont="1" applyBorder="1" applyAlignment="1">
      <alignment vertical="top" wrapText="1"/>
    </xf>
    <xf numFmtId="3" fontId="17" fillId="0" borderId="4" xfId="0" applyNumberFormat="1" applyFont="1" applyFill="1" applyBorder="1" applyAlignment="1">
      <alignment horizontal="center" vertical="center" wrapText="1"/>
    </xf>
    <xf numFmtId="167" fontId="17" fillId="0" borderId="6" xfId="1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3" fontId="13" fillId="0" borderId="2" xfId="0" applyNumberFormat="1" applyFont="1" applyFill="1" applyBorder="1" applyAlignment="1">
      <alignment horizontal="center" vertical="center" wrapText="1"/>
    </xf>
    <xf numFmtId="3" fontId="12" fillId="0" borderId="2" xfId="1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3" fontId="12" fillId="0" borderId="2" xfId="2" applyNumberFormat="1" applyFont="1" applyFill="1" applyBorder="1" applyAlignment="1">
      <alignment horizontal="center" vertical="center" wrapText="1"/>
    </xf>
    <xf numFmtId="164" fontId="0" fillId="0" borderId="0" xfId="0" applyNumberFormat="1"/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8" fillId="0" borderId="0" xfId="3" applyNumberFormat="1" applyFont="1" applyAlignment="1">
      <alignment horizontal="right"/>
    </xf>
    <xf numFmtId="3" fontId="12" fillId="0" borderId="2" xfId="0" applyNumberFormat="1" applyFont="1" applyFill="1" applyBorder="1" applyAlignment="1">
      <alignment horizontal="center" vertical="center"/>
    </xf>
    <xf numFmtId="3" fontId="11" fillId="0" borderId="2" xfId="0" applyNumberFormat="1" applyFont="1" applyFill="1" applyBorder="1" applyAlignment="1">
      <alignment horizontal="left" wrapText="1"/>
    </xf>
    <xf numFmtId="2" fontId="5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0" fontId="8" fillId="0" borderId="0" xfId="0" applyFont="1" applyBorder="1" applyAlignment="1">
      <alignment wrapText="1"/>
    </xf>
    <xf numFmtId="0" fontId="8" fillId="0" borderId="7" xfId="3" applyFont="1" applyBorder="1" applyAlignment="1">
      <alignment horizontal="center" vertical="center" wrapText="1"/>
    </xf>
    <xf numFmtId="3" fontId="8" fillId="0" borderId="0" xfId="0" applyNumberFormat="1" applyFont="1" applyAlignment="1">
      <alignment horizontal="left"/>
    </xf>
    <xf numFmtId="2" fontId="16" fillId="0" borderId="0" xfId="0" applyNumberFormat="1" applyFont="1" applyBorder="1" applyAlignment="1">
      <alignment horizontal="right" vertical="center" wrapText="1"/>
    </xf>
    <xf numFmtId="0" fontId="11" fillId="0" borderId="0" xfId="3" applyFont="1" applyFill="1" applyAlignment="1">
      <alignment horizontal="right" vertical="center" wrapText="1"/>
    </xf>
    <xf numFmtId="3" fontId="8" fillId="0" borderId="0" xfId="4" applyNumberFormat="1" applyFont="1" applyFill="1" applyBorder="1" applyAlignment="1">
      <alignment horizontal="right" wrapText="1"/>
    </xf>
    <xf numFmtId="2" fontId="8" fillId="0" borderId="0" xfId="3" applyNumberFormat="1" applyFont="1"/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8" fillId="0" borderId="1" xfId="0" applyFont="1" applyBorder="1" applyAlignment="1">
      <alignment horizontal="right" vertical="center" wrapText="1"/>
    </xf>
    <xf numFmtId="3" fontId="11" fillId="0" borderId="2" xfId="0" applyNumberFormat="1" applyFont="1" applyFill="1" applyBorder="1" applyAlignment="1">
      <alignment horizontal="left" wrapText="1"/>
    </xf>
    <xf numFmtId="3" fontId="8" fillId="0" borderId="0" xfId="3" applyNumberFormat="1" applyFont="1"/>
    <xf numFmtId="3" fontId="8" fillId="0" borderId="2" xfId="4" applyNumberFormat="1" applyFont="1" applyFill="1" applyBorder="1" applyAlignment="1">
      <alignment horizontal="center" vertical="center" wrapText="1"/>
    </xf>
    <xf numFmtId="0" fontId="6" fillId="0" borderId="2" xfId="9" quotePrefix="1" applyFont="1" applyFill="1" applyBorder="1" applyAlignment="1">
      <alignment horizontal="right" vertical="center" wrapText="1" indent="1"/>
    </xf>
    <xf numFmtId="0" fontId="8" fillId="0" borderId="0" xfId="0" applyFont="1" applyBorder="1" applyAlignment="1">
      <alignment horizontal="right" vertical="center" wrapText="1"/>
    </xf>
    <xf numFmtId="3" fontId="11" fillId="0" borderId="0" xfId="3" applyNumberFormat="1" applyFont="1" applyAlignment="1">
      <alignment horizontal="center" vertical="center" wrapText="1"/>
    </xf>
    <xf numFmtId="1" fontId="11" fillId="0" borderId="0" xfId="3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right"/>
    </xf>
    <xf numFmtId="0" fontId="9" fillId="0" borderId="2" xfId="0" applyFont="1" applyBorder="1" applyAlignment="1">
      <alignment horizontal="left" wrapText="1"/>
    </xf>
    <xf numFmtId="3" fontId="8" fillId="0" borderId="0" xfId="1" applyNumberFormat="1" applyFont="1" applyBorder="1" applyAlignment="1">
      <alignment vertical="center" wrapText="1"/>
    </xf>
    <xf numFmtId="2" fontId="6" fillId="0" borderId="0" xfId="3" applyNumberFormat="1" applyFont="1" applyFill="1" applyBorder="1" applyAlignment="1">
      <alignment horizontal="right"/>
    </xf>
    <xf numFmtId="2" fontId="8" fillId="0" borderId="0" xfId="3" applyNumberFormat="1" applyFont="1" applyBorder="1" applyAlignment="1">
      <alignment horizontal="right"/>
    </xf>
    <xf numFmtId="0" fontId="8" fillId="0" borderId="2" xfId="4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/>
    </xf>
    <xf numFmtId="0" fontId="17" fillId="0" borderId="2" xfId="9" applyFont="1" applyFill="1" applyBorder="1" applyAlignment="1">
      <alignment horizontal="center" vertical="center"/>
    </xf>
    <xf numFmtId="0" fontId="17" fillId="0" borderId="2" xfId="9" applyFont="1" applyFill="1" applyBorder="1" applyAlignment="1">
      <alignment horizontal="center" vertical="center" wrapText="1"/>
    </xf>
    <xf numFmtId="4" fontId="6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/>
    <xf numFmtId="0" fontId="8" fillId="0" borderId="7" xfId="0" applyFont="1" applyBorder="1" applyAlignment="1">
      <alignment horizontal="center" vertical="center"/>
    </xf>
    <xf numFmtId="1" fontId="11" fillId="0" borderId="2" xfId="0" applyNumberFormat="1" applyFont="1" applyFill="1" applyBorder="1" applyAlignment="1">
      <alignment horizontal="center" vertical="center" wrapText="1"/>
    </xf>
    <xf numFmtId="3" fontId="8" fillId="0" borderId="0" xfId="4" applyNumberFormat="1" applyFont="1" applyBorder="1" applyAlignment="1">
      <alignment vertical="center" wrapText="1"/>
    </xf>
    <xf numFmtId="3" fontId="11" fillId="0" borderId="0" xfId="3" applyNumberFormat="1" applyFont="1" applyAlignment="1">
      <alignment horizontal="right" vertical="center" wrapText="1"/>
    </xf>
    <xf numFmtId="10" fontId="11" fillId="0" borderId="0" xfId="3" applyNumberFormat="1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0" fontId="17" fillId="0" borderId="0" xfId="5" applyNumberFormat="1" applyFont="1" applyFill="1" applyAlignment="1">
      <alignment horizontal="center" vertical="center" wrapText="1"/>
    </xf>
    <xf numFmtId="10" fontId="6" fillId="0" borderId="0" xfId="5" applyNumberFormat="1" applyFont="1" applyFill="1" applyAlignment="1">
      <alignment horizontal="center" vertical="center" wrapText="1"/>
    </xf>
    <xf numFmtId="2" fontId="17" fillId="0" borderId="0" xfId="3" applyNumberFormat="1" applyFont="1" applyFill="1" applyAlignment="1">
      <alignment horizontal="center" vertical="center" wrapText="1"/>
    </xf>
    <xf numFmtId="0" fontId="11" fillId="0" borderId="0" xfId="3" applyFont="1" applyFill="1" applyAlignment="1">
      <alignment horizontal="left" vertical="center" wrapText="1"/>
    </xf>
    <xf numFmtId="3" fontId="11" fillId="0" borderId="0" xfId="3" applyNumberFormat="1" applyFont="1" applyFill="1" applyAlignment="1">
      <alignment horizontal="left" vertical="center" wrapText="1"/>
    </xf>
    <xf numFmtId="167" fontId="8" fillId="0" borderId="2" xfId="1" applyFont="1" applyFill="1" applyBorder="1" applyAlignment="1">
      <alignment horizontal="left" vertical="center" wrapText="1"/>
    </xf>
    <xf numFmtId="167" fontId="8" fillId="0" borderId="2" xfId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167" fontId="6" fillId="0" borderId="2" xfId="1" applyFont="1" applyBorder="1" applyAlignment="1">
      <alignment horizontal="left" vertical="center" wrapText="1"/>
    </xf>
    <xf numFmtId="167" fontId="6" fillId="0" borderId="2" xfId="1" applyFont="1" applyFill="1" applyBorder="1" applyAlignment="1">
      <alignment horizontal="left" vertical="center" wrapText="1"/>
    </xf>
    <xf numFmtId="10" fontId="11" fillId="0" borderId="0" xfId="5" applyNumberFormat="1" applyFont="1" applyAlignment="1">
      <alignment horizontal="center" vertical="center" wrapText="1"/>
    </xf>
    <xf numFmtId="0" fontId="6" fillId="0" borderId="0" xfId="4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7" fontId="6" fillId="0" borderId="2" xfId="1" applyFont="1" applyFill="1" applyBorder="1" applyAlignment="1">
      <alignment horizontal="left" wrapText="1"/>
    </xf>
    <xf numFmtId="0" fontId="6" fillId="0" borderId="0" xfId="4" applyFont="1" applyFill="1" applyBorder="1" applyAlignment="1">
      <alignment vertical="center" wrapText="1"/>
    </xf>
    <xf numFmtId="0" fontId="6" fillId="0" borderId="0" xfId="4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7" xfId="3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wrapText="1"/>
    </xf>
    <xf numFmtId="168" fontId="6" fillId="0" borderId="0" xfId="1" applyNumberFormat="1" applyFont="1" applyFill="1" applyBorder="1" applyAlignment="1">
      <alignment vertical="center" wrapText="1"/>
    </xf>
    <xf numFmtId="168" fontId="6" fillId="0" borderId="0" xfId="1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68" fontId="6" fillId="0" borderId="0" xfId="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1" applyNumberFormat="1" applyFont="1" applyFill="1" applyBorder="1" applyAlignment="1">
      <alignment horizontal="center" vertical="center" wrapText="1"/>
    </xf>
    <xf numFmtId="3" fontId="6" fillId="0" borderId="0" xfId="1" applyNumberFormat="1" applyFont="1" applyFill="1" applyBorder="1" applyAlignment="1">
      <alignment vertical="center" wrapText="1"/>
    </xf>
    <xf numFmtId="4" fontId="6" fillId="0" borderId="0" xfId="1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6" fillId="0" borderId="2" xfId="0" applyFont="1" applyFill="1" applyBorder="1" applyAlignment="1">
      <alignment vertical="center" wrapText="1"/>
    </xf>
    <xf numFmtId="1" fontId="6" fillId="0" borderId="2" xfId="0" quotePrefix="1" applyNumberFormat="1" applyFont="1" applyFill="1" applyBorder="1" applyAlignment="1">
      <alignment horizontal="right" vertical="center" wrapText="1" indent="1"/>
    </xf>
    <xf numFmtId="49" fontId="6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right" wrapText="1"/>
    </xf>
    <xf numFmtId="1" fontId="20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righ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top" wrapText="1"/>
    </xf>
    <xf numFmtId="1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2" xfId="9" quotePrefix="1" applyNumberFormat="1" applyFont="1" applyFill="1" applyBorder="1" applyAlignment="1">
      <alignment horizontal="right" vertical="center" wrapText="1" indent="1"/>
    </xf>
    <xf numFmtId="0" fontId="6" fillId="0" borderId="2" xfId="0" quotePrefix="1" applyNumberFormat="1" applyFont="1" applyFill="1" applyBorder="1" applyAlignment="1">
      <alignment horizontal="right" vertical="center" wrapText="1" indent="1"/>
    </xf>
    <xf numFmtId="0" fontId="6" fillId="0" borderId="2" xfId="0" applyNumberFormat="1" applyFont="1" applyFill="1" applyBorder="1" applyAlignment="1">
      <alignment horizontal="center" vertical="center" wrapText="1"/>
    </xf>
    <xf numFmtId="1" fontId="17" fillId="0" borderId="2" xfId="0" applyNumberFormat="1" applyFont="1" applyFill="1" applyBorder="1" applyAlignment="1">
      <alignment horizontal="center"/>
    </xf>
    <xf numFmtId="172" fontId="6" fillId="0" borderId="0" xfId="0" applyNumberFormat="1" applyFont="1" applyFill="1" applyAlignment="1">
      <alignment horizontal="center"/>
    </xf>
    <xf numFmtId="1" fontId="6" fillId="0" borderId="0" xfId="0" applyNumberFormat="1" applyFont="1" applyFill="1" applyAlignment="1"/>
    <xf numFmtId="1" fontId="6" fillId="0" borderId="2" xfId="0" applyNumberFormat="1" applyFont="1" applyFill="1" applyBorder="1" applyAlignment="1">
      <alignment horizontal="center"/>
    </xf>
    <xf numFmtId="2" fontId="6" fillId="0" borderId="0" xfId="0" applyNumberFormat="1" applyFont="1" applyFill="1" applyAlignment="1"/>
    <xf numFmtId="0" fontId="11" fillId="0" borderId="2" xfId="3" applyFont="1" applyFill="1" applyBorder="1" applyAlignment="1">
      <alignment horizontal="center" vertical="center" wrapText="1"/>
    </xf>
    <xf numFmtId="3" fontId="11" fillId="0" borderId="0" xfId="3" applyNumberFormat="1" applyFont="1" applyFill="1" applyAlignment="1">
      <alignment horizontal="center" vertical="center" wrapText="1"/>
    </xf>
    <xf numFmtId="3" fontId="11" fillId="0" borderId="0" xfId="3" applyNumberFormat="1" applyFont="1" applyFill="1" applyAlignment="1">
      <alignment horizontal="right" vertical="center" wrapText="1"/>
    </xf>
    <xf numFmtId="2" fontId="8" fillId="0" borderId="0" xfId="0" applyNumberFormat="1" applyFont="1" applyAlignment="1">
      <alignment horizontal="center"/>
    </xf>
    <xf numFmtId="0" fontId="23" fillId="0" borderId="0" xfId="3" applyFont="1" applyFill="1" applyAlignment="1">
      <alignment horizontal="left" vertical="center" wrapText="1"/>
    </xf>
    <xf numFmtId="3" fontId="23" fillId="0" borderId="0" xfId="3" applyNumberFormat="1" applyFont="1" applyFill="1" applyAlignment="1">
      <alignment horizontal="left" vertical="center" wrapText="1"/>
    </xf>
    <xf numFmtId="0" fontId="23" fillId="0" borderId="0" xfId="3" applyFont="1" applyFill="1" applyAlignment="1">
      <alignment horizontal="center" vertical="center" wrapText="1"/>
    </xf>
    <xf numFmtId="3" fontId="23" fillId="0" borderId="0" xfId="3" applyNumberFormat="1" applyFont="1" applyFill="1" applyAlignment="1">
      <alignment horizontal="right" vertical="center" wrapText="1"/>
    </xf>
    <xf numFmtId="0" fontId="22" fillId="0" borderId="0" xfId="3" applyFont="1" applyFill="1" applyAlignment="1">
      <alignment horizontal="left" vertical="center" wrapText="1"/>
    </xf>
    <xf numFmtId="3" fontId="22" fillId="0" borderId="0" xfId="3" applyNumberFormat="1" applyFont="1" applyFill="1" applyAlignment="1">
      <alignment horizontal="left" vertical="center" wrapText="1"/>
    </xf>
    <xf numFmtId="3" fontId="22" fillId="0" borderId="0" xfId="3" applyNumberFormat="1" applyFont="1" applyFill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7" xfId="3" applyFont="1" applyFill="1" applyBorder="1" applyAlignment="1">
      <alignment horizontal="center" vertical="center" wrapText="1"/>
    </xf>
    <xf numFmtId="3" fontId="8" fillId="0" borderId="2" xfId="4" applyNumberFormat="1" applyFont="1" applyFill="1" applyBorder="1" applyAlignment="1">
      <alignment horizontal="right" vertical="center" wrapText="1"/>
    </xf>
    <xf numFmtId="0" fontId="6" fillId="0" borderId="2" xfId="1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right" wrapText="1"/>
    </xf>
    <xf numFmtId="3" fontId="6" fillId="0" borderId="2" xfId="3" applyNumberFormat="1" applyFont="1" applyFill="1" applyBorder="1" applyAlignment="1">
      <alignment horizontal="right" vertical="center" wrapText="1"/>
    </xf>
    <xf numFmtId="3" fontId="11" fillId="0" borderId="2" xfId="3" applyNumberFormat="1" applyFont="1" applyFill="1" applyBorder="1" applyAlignment="1">
      <alignment horizontal="right" vertical="center" wrapText="1"/>
    </xf>
    <xf numFmtId="174" fontId="6" fillId="0" borderId="2" xfId="0" quotePrefix="1" applyNumberFormat="1" applyFont="1" applyFill="1" applyBorder="1" applyAlignment="1">
      <alignment horizontal="right" vertical="center" wrapText="1" indent="1"/>
    </xf>
    <xf numFmtId="166" fontId="17" fillId="0" borderId="0" xfId="0" applyNumberFormat="1" applyFont="1" applyFill="1" applyAlignment="1">
      <alignment horizontal="center"/>
    </xf>
    <xf numFmtId="0" fontId="8" fillId="0" borderId="0" xfId="3" applyFont="1" applyBorder="1" applyAlignment="1">
      <alignment horizontal="center" wrapText="1"/>
    </xf>
    <xf numFmtId="2" fontId="8" fillId="0" borderId="0" xfId="5" applyNumberFormat="1" applyFont="1"/>
    <xf numFmtId="3" fontId="25" fillId="0" borderId="0" xfId="0" applyNumberFormat="1" applyFont="1" applyAlignment="1">
      <alignment horizontal="right" vertical="center" wrapText="1"/>
    </xf>
    <xf numFmtId="0" fontId="25" fillId="0" borderId="0" xfId="0" applyNumberFormat="1" applyFont="1" applyAlignment="1">
      <alignment horizontal="right" vertical="center" wrapText="1"/>
    </xf>
    <xf numFmtId="10" fontId="24" fillId="0" borderId="0" xfId="5" applyNumberFormat="1" applyFont="1" applyFill="1"/>
    <xf numFmtId="167" fontId="6" fillId="0" borderId="0" xfId="1" applyNumberFormat="1" applyFont="1" applyFill="1" applyBorder="1" applyAlignment="1">
      <alignment vertical="center" wrapText="1"/>
    </xf>
    <xf numFmtId="0" fontId="26" fillId="0" borderId="0" xfId="3" applyFont="1" applyFill="1" applyAlignment="1">
      <alignment horizontal="left" vertical="center" wrapText="1"/>
    </xf>
    <xf numFmtId="3" fontId="26" fillId="0" borderId="0" xfId="3" applyNumberFormat="1" applyFont="1" applyFill="1" applyAlignment="1">
      <alignment horizontal="left" vertical="center" wrapText="1"/>
    </xf>
    <xf numFmtId="0" fontId="26" fillId="0" borderId="0" xfId="3" applyFont="1" applyFill="1" applyAlignment="1">
      <alignment horizontal="center" vertical="center" wrapText="1"/>
    </xf>
    <xf numFmtId="3" fontId="26" fillId="0" borderId="0" xfId="3" applyNumberFormat="1" applyFont="1" applyFill="1" applyAlignment="1">
      <alignment horizontal="center" vertical="center" wrapText="1"/>
    </xf>
    <xf numFmtId="3" fontId="26" fillId="0" borderId="0" xfId="3" applyNumberFormat="1" applyFont="1" applyFill="1" applyAlignment="1">
      <alignment horizontal="right" vertical="center" wrapText="1"/>
    </xf>
    <xf numFmtId="175" fontId="8" fillId="0" borderId="0" xfId="1" applyNumberFormat="1" applyFont="1" applyBorder="1" applyAlignment="1">
      <alignment vertical="center" wrapText="1"/>
    </xf>
    <xf numFmtId="166" fontId="8" fillId="0" borderId="2" xfId="0" applyNumberFormat="1" applyFont="1" applyFill="1" applyBorder="1" applyAlignment="1">
      <alignment horizontal="right" vertical="center" wrapText="1"/>
    </xf>
    <xf numFmtId="3" fontId="8" fillId="0" borderId="0" xfId="1" applyNumberFormat="1" applyFont="1" applyBorder="1" applyAlignment="1">
      <alignment vertical="center" wrapText="1"/>
    </xf>
    <xf numFmtId="168" fontId="6" fillId="0" borderId="0" xfId="1" applyNumberFormat="1" applyFont="1" applyFill="1" applyBorder="1" applyAlignment="1">
      <alignment horizontal="center" vertical="center" wrapText="1"/>
    </xf>
    <xf numFmtId="1" fontId="8" fillId="0" borderId="0" xfId="3" applyNumberFormat="1" applyFont="1"/>
    <xf numFmtId="1" fontId="8" fillId="0" borderId="0" xfId="5" applyNumberFormat="1" applyFont="1"/>
    <xf numFmtId="0" fontId="28" fillId="0" borderId="0" xfId="0" applyNumberFormat="1" applyFont="1" applyAlignment="1">
      <alignment horizontal="right" vertical="center" wrapText="1"/>
    </xf>
    <xf numFmtId="165" fontId="0" fillId="0" borderId="0" xfId="0" applyNumberFormat="1"/>
    <xf numFmtId="0" fontId="8" fillId="2" borderId="2" xfId="3" applyFont="1" applyFill="1" applyBorder="1" applyAlignment="1">
      <alignment horizontal="center" vertical="center" wrapText="1"/>
    </xf>
    <xf numFmtId="0" fontId="8" fillId="2" borderId="2" xfId="4" applyFont="1" applyFill="1" applyBorder="1" applyAlignment="1">
      <alignment horizontal="center" vertical="center" wrapText="1"/>
    </xf>
    <xf numFmtId="0" fontId="16" fillId="0" borderId="0" xfId="0" applyNumberFormat="1" applyFont="1" applyBorder="1" applyAlignment="1">
      <alignment horizontal="right" vertical="center" wrapText="1"/>
    </xf>
    <xf numFmtId="0" fontId="10" fillId="0" borderId="0" xfId="3" applyFont="1" applyBorder="1" applyAlignment="1">
      <alignment horizontal="center"/>
    </xf>
    <xf numFmtId="2" fontId="16" fillId="0" borderId="0" xfId="0" applyNumberFormat="1" applyFont="1" applyBorder="1" applyAlignment="1">
      <alignment horizontal="right" vertical="center" wrapText="1"/>
    </xf>
    <xf numFmtId="0" fontId="22" fillId="2" borderId="0" xfId="3" applyFont="1" applyFill="1" applyAlignment="1">
      <alignment horizontal="left" vertical="center" wrapText="1"/>
    </xf>
    <xf numFmtId="0" fontId="22" fillId="0" borderId="0" xfId="3" applyFont="1" applyFill="1" applyAlignment="1">
      <alignment horizontal="center" vertical="center" wrapText="1"/>
    </xf>
    <xf numFmtId="0" fontId="22" fillId="2" borderId="0" xfId="0" applyFont="1" applyFill="1" applyBorder="1" applyAlignment="1">
      <alignment horizontal="left" vertical="center" wrapText="1"/>
    </xf>
    <xf numFmtId="173" fontId="22" fillId="2" borderId="0" xfId="5" applyNumberFormat="1" applyFont="1" applyFill="1" applyAlignment="1">
      <alignment horizontal="center" vertical="center" wrapText="1"/>
    </xf>
    <xf numFmtId="10" fontId="22" fillId="2" borderId="0" xfId="3" applyNumberFormat="1" applyFont="1" applyFill="1" applyAlignment="1">
      <alignment horizontal="center" vertical="center" wrapText="1"/>
    </xf>
    <xf numFmtId="3" fontId="6" fillId="0" borderId="2" xfId="4" applyNumberFormat="1" applyFont="1" applyFill="1" applyBorder="1" applyAlignment="1">
      <alignment horizontal="right" vertical="center" wrapText="1"/>
    </xf>
    <xf numFmtId="4" fontId="6" fillId="0" borderId="0" xfId="4" applyNumberFormat="1" applyFont="1" applyFill="1" applyBorder="1" applyAlignment="1">
      <alignment vertical="center" wrapText="1"/>
    </xf>
    <xf numFmtId="4" fontId="6" fillId="0" borderId="2" xfId="5" applyNumberFormat="1" applyFont="1" applyFill="1" applyBorder="1" applyAlignment="1">
      <alignment horizontal="right" vertical="center" wrapText="1"/>
    </xf>
    <xf numFmtId="168" fontId="8" fillId="0" borderId="2" xfId="1" applyNumberFormat="1" applyFont="1" applyFill="1" applyBorder="1" applyAlignment="1">
      <alignment horizontal="right" vertical="center" wrapText="1"/>
    </xf>
    <xf numFmtId="3" fontId="8" fillId="0" borderId="2" xfId="3" applyNumberFormat="1" applyFont="1" applyFill="1" applyBorder="1"/>
    <xf numFmtId="3" fontId="8" fillId="0" borderId="2" xfId="3" applyNumberFormat="1" applyFont="1" applyFill="1" applyBorder="1" applyAlignment="1">
      <alignment vertical="center"/>
    </xf>
    <xf numFmtId="3" fontId="6" fillId="0" borderId="2" xfId="3" applyNumberFormat="1" applyFont="1" applyFill="1" applyBorder="1"/>
    <xf numFmtId="168" fontId="6" fillId="0" borderId="2" xfId="1" applyNumberFormat="1" applyFont="1" applyFill="1" applyBorder="1" applyAlignment="1">
      <alignment horizontal="right" vertical="center" wrapText="1"/>
    </xf>
    <xf numFmtId="4" fontId="6" fillId="0" borderId="2" xfId="1" applyNumberFormat="1" applyFont="1" applyFill="1" applyBorder="1" applyAlignment="1">
      <alignment horizontal="right" wrapText="1"/>
    </xf>
    <xf numFmtId="3" fontId="6" fillId="0" borderId="2" xfId="3" applyNumberFormat="1" applyFont="1" applyFill="1" applyBorder="1" applyAlignment="1">
      <alignment vertical="center"/>
    </xf>
    <xf numFmtId="2" fontId="8" fillId="0" borderId="2" xfId="3" applyNumberFormat="1" applyFont="1" applyFill="1" applyBorder="1" applyAlignment="1">
      <alignment horizontal="right" vertical="center"/>
    </xf>
    <xf numFmtId="2" fontId="6" fillId="0" borderId="2" xfId="3" applyNumberFormat="1" applyFont="1" applyFill="1" applyBorder="1" applyAlignment="1">
      <alignment horizontal="right" vertical="center"/>
    </xf>
    <xf numFmtId="166" fontId="17" fillId="0" borderId="2" xfId="0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3" fontId="6" fillId="0" borderId="2" xfId="0" applyNumberFormat="1" applyFont="1" applyFill="1" applyBorder="1" applyAlignment="1">
      <alignment horizontal="right" vertical="center"/>
    </xf>
    <xf numFmtId="2" fontId="6" fillId="0" borderId="0" xfId="0" applyNumberFormat="1" applyFont="1" applyFill="1" applyAlignment="1">
      <alignment horizontal="center"/>
    </xf>
    <xf numFmtId="170" fontId="17" fillId="0" borderId="2" xfId="0" applyNumberFormat="1" applyFont="1" applyFill="1" applyBorder="1" applyAlignment="1">
      <alignment horizontal="right" vertical="center" wrapText="1"/>
    </xf>
    <xf numFmtId="170" fontId="6" fillId="0" borderId="2" xfId="0" applyNumberFormat="1" applyFont="1" applyFill="1" applyBorder="1" applyAlignment="1">
      <alignment horizontal="right" vertical="center" wrapText="1"/>
    </xf>
    <xf numFmtId="4" fontId="6" fillId="0" borderId="2" xfId="1" applyNumberFormat="1" applyFont="1" applyFill="1" applyBorder="1" applyAlignment="1">
      <alignment horizontal="right" vertical="center" wrapText="1"/>
    </xf>
    <xf numFmtId="3" fontId="6" fillId="0" borderId="2" xfId="0" applyNumberFormat="1" applyFont="1" applyFill="1" applyBorder="1" applyAlignment="1">
      <alignment horizontal="right" vertical="center" wrapText="1"/>
    </xf>
    <xf numFmtId="3" fontId="11" fillId="0" borderId="2" xfId="3" applyNumberFormat="1" applyFont="1" applyFill="1" applyBorder="1" applyAlignment="1">
      <alignment vertical="center" wrapText="1"/>
    </xf>
    <xf numFmtId="3" fontId="11" fillId="0" borderId="2" xfId="0" applyNumberFormat="1" applyFont="1" applyFill="1" applyBorder="1" applyAlignment="1">
      <alignment horizontal="right" vertical="center" wrapText="1"/>
    </xf>
    <xf numFmtId="4" fontId="17" fillId="0" borderId="2" xfId="0" applyNumberFormat="1" applyFont="1" applyFill="1" applyBorder="1" applyAlignment="1">
      <alignment vertical="top" wrapText="1"/>
    </xf>
    <xf numFmtId="4" fontId="8" fillId="0" borderId="7" xfId="0" applyNumberFormat="1" applyFont="1" applyFill="1" applyBorder="1" applyAlignment="1">
      <alignment horizontal="right" wrapText="1"/>
    </xf>
    <xf numFmtId="4" fontId="6" fillId="0" borderId="7" xfId="0" applyNumberFormat="1" applyFont="1" applyFill="1" applyBorder="1" applyAlignment="1">
      <alignment horizontal="right" wrapText="1"/>
    </xf>
    <xf numFmtId="0" fontId="6" fillId="0" borderId="0" xfId="4" applyFont="1" applyBorder="1" applyAlignment="1">
      <alignment horizontal="left" vertical="center" wrapText="1"/>
    </xf>
    <xf numFmtId="0" fontId="6" fillId="0" borderId="9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6" fillId="0" borderId="0" xfId="4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right" vertical="center"/>
    </xf>
    <xf numFmtId="0" fontId="6" fillId="0" borderId="10" xfId="0" applyFont="1" applyFill="1" applyBorder="1" applyAlignment="1">
      <alignment horizontal="right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 wrapText="1"/>
    </xf>
    <xf numFmtId="3" fontId="8" fillId="0" borderId="0" xfId="1" applyNumberFormat="1" applyFont="1" applyBorder="1" applyAlignment="1">
      <alignment vertical="center" wrapText="1"/>
    </xf>
    <xf numFmtId="0" fontId="8" fillId="0" borderId="9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68" fontId="6" fillId="0" borderId="0" xfId="1" applyNumberFormat="1" applyFont="1" applyBorder="1" applyAlignment="1">
      <alignment horizontal="center" vertical="center" wrapText="1"/>
    </xf>
    <xf numFmtId="168" fontId="6" fillId="0" borderId="0" xfId="1" applyNumberFormat="1" applyFont="1" applyFill="1" applyBorder="1" applyAlignment="1">
      <alignment horizontal="center" vertical="center" wrapText="1"/>
    </xf>
    <xf numFmtId="0" fontId="8" fillId="0" borderId="2" xfId="4" applyFont="1" applyBorder="1" applyAlignment="1">
      <alignment horizontal="center" vertical="center" wrapText="1"/>
    </xf>
    <xf numFmtId="0" fontId="6" fillId="0" borderId="0" xfId="3" applyFont="1" applyBorder="1" applyAlignment="1">
      <alignment horizontal="center" wrapText="1"/>
    </xf>
    <xf numFmtId="0" fontId="8" fillId="0" borderId="0" xfId="3" applyFont="1" applyBorder="1" applyAlignment="1">
      <alignment horizontal="center" wrapText="1"/>
    </xf>
    <xf numFmtId="0" fontId="8" fillId="0" borderId="3" xfId="0" applyFont="1" applyBorder="1" applyAlignment="1">
      <alignment horizontal="right" vertical="center"/>
    </xf>
    <xf numFmtId="0" fontId="6" fillId="2" borderId="4" xfId="3" applyFont="1" applyFill="1" applyBorder="1" applyAlignment="1">
      <alignment horizontal="center" vertical="center" wrapText="1"/>
    </xf>
    <xf numFmtId="0" fontId="6" fillId="2" borderId="7" xfId="3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2" borderId="11" xfId="3" applyFont="1" applyFill="1" applyBorder="1" applyAlignment="1">
      <alignment horizontal="center" vertical="center" wrapText="1"/>
    </xf>
    <xf numFmtId="0" fontId="8" fillId="2" borderId="12" xfId="3" applyFont="1" applyFill="1" applyBorder="1" applyAlignment="1">
      <alignment horizontal="center" vertical="center" wrapText="1"/>
    </xf>
    <xf numFmtId="0" fontId="8" fillId="2" borderId="8" xfId="3" applyFont="1" applyFill="1" applyBorder="1" applyAlignment="1">
      <alignment horizontal="center" vertical="center" wrapText="1"/>
    </xf>
    <xf numFmtId="0" fontId="11" fillId="0" borderId="11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vertical="center" wrapText="1"/>
    </xf>
    <xf numFmtId="0" fontId="6" fillId="0" borderId="0" xfId="3" applyFont="1" applyAlignment="1">
      <alignment horizontal="left" vertical="center" wrapText="1"/>
    </xf>
    <xf numFmtId="0" fontId="8" fillId="0" borderId="11" xfId="4" applyFont="1" applyBorder="1" applyAlignment="1">
      <alignment horizontal="center" vertical="center" wrapText="1"/>
    </xf>
    <xf numFmtId="0" fontId="8" fillId="0" borderId="12" xfId="4" applyFont="1" applyBorder="1" applyAlignment="1">
      <alignment horizontal="center" vertical="center" wrapText="1"/>
    </xf>
    <xf numFmtId="0" fontId="8" fillId="0" borderId="8" xfId="4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/>
    </xf>
    <xf numFmtId="0" fontId="27" fillId="0" borderId="2" xfId="0" applyFont="1" applyFill="1" applyBorder="1" applyAlignment="1">
      <alignment horizontal="center" vertical="center" wrapText="1"/>
    </xf>
    <xf numFmtId="0" fontId="8" fillId="0" borderId="11" xfId="3" applyFont="1" applyBorder="1" applyAlignment="1">
      <alignment horizontal="center" vertical="center" wrapText="1"/>
    </xf>
    <xf numFmtId="0" fontId="8" fillId="0" borderId="12" xfId="3" applyFont="1" applyBorder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6" fillId="0" borderId="0" xfId="3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right"/>
    </xf>
    <xf numFmtId="0" fontId="15" fillId="0" borderId="0" xfId="0" applyFont="1" applyFill="1" applyBorder="1" applyAlignment="1"/>
    <xf numFmtId="0" fontId="11" fillId="0" borderId="0" xfId="3" applyFont="1" applyFill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</cellXfs>
  <cellStyles count="25">
    <cellStyle name="Comma" xfId="1" builtinId="3"/>
    <cellStyle name="Comma 2" xfId="6"/>
    <cellStyle name="Comma 2 2" xfId="10"/>
    <cellStyle name="Comma_DPF_Q2_2005_bul" xfId="2"/>
    <cellStyle name="Normal" xfId="0" builtinId="0"/>
    <cellStyle name="Normal 2" xfId="8"/>
    <cellStyle name="Normal 2 2" xfId="12"/>
    <cellStyle name="Normal 2 2 2" xfId="19"/>
    <cellStyle name="Normal 2 2 3" xfId="18"/>
    <cellStyle name="Normal 2 2 4" xfId="16"/>
    <cellStyle name="Normal 2 2 5" xfId="22"/>
    <cellStyle name="Normal 2 3" xfId="14"/>
    <cellStyle name="Normal 2 4" xfId="17"/>
    <cellStyle name="Normal 2 5" xfId="15"/>
    <cellStyle name="Normal 2 6" xfId="21"/>
    <cellStyle name="Normal 3" xfId="13"/>
    <cellStyle name="Normal 3 2" xfId="20"/>
    <cellStyle name="Normal 3 2 2" xfId="23"/>
    <cellStyle name="Normal 4" xfId="24"/>
    <cellStyle name="Normal_DPF" xfId="3"/>
    <cellStyle name="Normal_Gragh_02_U" xfId="4"/>
    <cellStyle name="Normal_Spr_06_04" xfId="9"/>
    <cellStyle name="Percent" xfId="5" builtinId="5"/>
    <cellStyle name="Percent 2" xfId="7"/>
    <cellStyle name="Percent 2 2" xfId="1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BBA-4122-AE01-C74FB0F9F18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EFAA-499B-B545-E2449EB679F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99BA-4248-97D6-C2B9400C21C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743693941697914"/>
          <c:y val="0.3113771580516429"/>
          <c:w val="0.47805324668120602"/>
          <c:h val="0.2881456757348866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5113495940643379"/>
                  <c:y val="-9.12394379507798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77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103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51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984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17282743439050097"/>
                  <c:y val="0.114671958967485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layout>
                <c:manualLayout>
                  <c:x val="-0.24285356432781832"/>
                  <c:y val="2.5133961364485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 1.1-Д'!$A$6:$A$15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1.1-Д'!$K$6:$K$15</c:f>
              <c:numCache>
                <c:formatCode>#,##0.00</c:formatCode>
                <c:ptCount val="10"/>
                <c:pt idx="0">
                  <c:v>21.886691269566764</c:v>
                </c:pt>
                <c:pt idx="1">
                  <c:v>7.902544591434256</c:v>
                </c:pt>
                <c:pt idx="2">
                  <c:v>16.837649418193244</c:v>
                </c:pt>
                <c:pt idx="3">
                  <c:v>33.580578728751441</c:v>
                </c:pt>
                <c:pt idx="4">
                  <c:v>7.3042371778802364</c:v>
                </c:pt>
                <c:pt idx="5">
                  <c:v>8.6825178730655352</c:v>
                </c:pt>
                <c:pt idx="6">
                  <c:v>1.2338999616042445</c:v>
                </c:pt>
                <c:pt idx="7">
                  <c:v>1.8569583580578728</c:v>
                </c:pt>
                <c:pt idx="8">
                  <c:v>6.7747882680341057E-2</c:v>
                </c:pt>
                <c:pt idx="9">
                  <c:v>0.64717473876606835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30.09.20</a:t>
            </a:r>
            <a:r>
              <a:rPr lang="en-US"/>
              <a:t>2</a:t>
            </a:r>
            <a:r>
              <a:rPr lang="bg-BG"/>
              <a:t>5 г. 
</a:t>
            </a:r>
          </a:p>
        </c:rich>
      </c:tx>
      <c:layout>
        <c:manualLayout>
          <c:xMode val="edge"/>
          <c:yMode val="edge"/>
          <c:x val="0.2267599753590312"/>
          <c:y val="1.5254369799519754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850405378971677"/>
          <c:y val="0.26266926126869167"/>
          <c:w val="0.59670359892443925"/>
          <c:h val="0.3582846415883775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7162107795479958"/>
                  <c:y val="-1.1013656026220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81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41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6.0847894569352357E-2"/>
                  <c:y val="0.1472586139498520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1323733865858536"/>
                  <c:y val="0.135923983315506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65511402287169"/>
                      <c:h val="9.43589743589743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layout>
                <c:manualLayout>
                  <c:x val="-0.27340439508465225"/>
                  <c:y val="6.689708794583974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 2.1-Д'!$A$6:$A$15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2.1-Д'!$K$6:$K$15</c:f>
              <c:numCache>
                <c:formatCode>#,##0.00</c:formatCode>
                <c:ptCount val="10"/>
                <c:pt idx="0">
                  <c:v>12.312083136791012</c:v>
                </c:pt>
                <c:pt idx="1">
                  <c:v>6.8802440139115308</c:v>
                </c:pt>
                <c:pt idx="2">
                  <c:v>10.344378808134774</c:v>
                </c:pt>
                <c:pt idx="3">
                  <c:v>43.396972311362141</c:v>
                </c:pt>
                <c:pt idx="4">
                  <c:v>15.6744232653969</c:v>
                </c:pt>
                <c:pt idx="5">
                  <c:v>8.1970979355113069</c:v>
                </c:pt>
                <c:pt idx="6">
                  <c:v>1.349848591127611</c:v>
                </c:pt>
                <c:pt idx="7">
                  <c:v>1.0780702762020447</c:v>
                </c:pt>
                <c:pt idx="8">
                  <c:v>6.739466757259438E-2</c:v>
                </c:pt>
                <c:pt idx="9">
                  <c:v>0.69948699399008207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30.09.20</a:t>
            </a:r>
            <a:r>
              <a:rPr lang="en-US"/>
              <a:t>2</a:t>
            </a:r>
            <a:r>
              <a:rPr lang="bg-BG"/>
              <a:t>5 г.</a:t>
            </a:r>
          </a:p>
        </c:rich>
      </c:tx>
      <c:layout>
        <c:manualLayout>
          <c:xMode val="edge"/>
          <c:yMode val="edge"/>
          <c:x val="0.30955413182047897"/>
          <c:y val="2.033903122515776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993"/>
          <c:y val="0.40677966101695068"/>
          <c:w val="0.425025853154086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A07-4D32-8ADD-C8D2959ED88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347E-2"/>
                  <c:y val="1.17837982116642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-5.2522752132715574E-3"/>
                  <c:y val="0.137847058457794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3.8919188875951E-2"/>
                  <c:y val="-8.0609492341376113E-2"/>
                </c:manualLayout>
              </c:layout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8D1C8319-453E-45C5-8877-20BBA89F06DA}" type="CATEGORYNAME">
                      <a:rPr lang="bg-BG"/>
                      <a:pPr>
                        <a:defRPr sz="12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[CATEGORY NAME]</a:t>
                    </a:fld>
                    <a:r>
                      <a:rPr lang="bg-BG" baseline="0"/>
                      <a:t> </a:t>
                    </a:r>
                    <a:fld id="{C42B006E-B3EF-4D89-8EDD-CF0124068D64}" type="PERCENTAGE">
                      <a:rPr lang="bg-BG" baseline="0"/>
                      <a:pPr>
                        <a:defRPr sz="12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[PERCENTAGE]</a:t>
                    </a:fld>
                    <a:endParaRPr lang="bg-BG" baseline="0"/>
                  </a:p>
                </c:rich>
              </c:tx>
              <c:numFmt formatCode="0.0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FA07-4D32-8ADD-C8D2959ED88A}"/>
                </c:ext>
              </c:extLst>
            </c:dLbl>
            <c:dLbl>
              <c:idx val="3"/>
              <c:layout>
                <c:manualLayout>
                  <c:x val="3.1839280959445285E-2"/>
                  <c:y val="-5.05626390609803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4"/>
              <c:layout>
                <c:manualLayout>
                  <c:x val="-5.5358754922956242E-2"/>
                  <c:y val="-0.1768071376864693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5"/>
              <c:layout>
                <c:manualLayout>
                  <c:x val="5.1614783932773654E-2"/>
                  <c:y val="-7.810988093493390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6"/>
              <c:layout>
                <c:manualLayout>
                  <c:x val="0.10203496302092663"/>
                  <c:y val="-3.43919954168165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35573940020682521"/>
                  <c:y val="0.154237288135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4.1-Д'!$B$7:$B$8,'Таблица № 4.1-Д'!$B$11:$B$14)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Акции и дялове на КИС и АИФ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4.1-Д'!$M$7:$M$8,'Таблица № 4.1-Д'!$M$11:$M$14)</c:f>
              <c:numCache>
                <c:formatCode>_-* #\ ##0.00\ _л_в_-;\-* #\ ##0.00\ _л_в_-;_-* "-"\ _л_в_-;_-@_-</c:formatCode>
                <c:ptCount val="6"/>
                <c:pt idx="0">
                  <c:v>52.14372814172048</c:v>
                </c:pt>
                <c:pt idx="1">
                  <c:v>4.4000012869640202</c:v>
                </c:pt>
                <c:pt idx="2">
                  <c:v>25.272028115337719</c:v>
                </c:pt>
                <c:pt idx="3">
                  <c:v>17.535721295071895</c:v>
                </c:pt>
                <c:pt idx="4">
                  <c:v>5.4052488827543606E-2</c:v>
                </c:pt>
                <c:pt idx="5">
                  <c:v>0.59296867207835036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30.09.20</a:t>
            </a:r>
            <a:r>
              <a:rPr lang="en-US"/>
              <a:t>2</a:t>
            </a:r>
            <a:r>
              <a:rPr lang="bg-BG"/>
              <a:t>5 г.</a:t>
            </a:r>
          </a:p>
        </c:rich>
      </c:tx>
      <c:layout>
        <c:manualLayout>
          <c:xMode val="edge"/>
          <c:yMode val="edge"/>
          <c:x val="0.3019648630877701"/>
          <c:y val="2.0339031225157782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813"/>
          <c:w val="0.48707342295760275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91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73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№6-Д'!$B$6,'Таблица №6-Д'!$B$9,'Таблица №6-Д'!$B$12)</c:f>
              <c:strCache>
                <c:ptCount val="3"/>
                <c:pt idx="0">
                  <c:v>  с лична пенсия за старост</c:v>
                </c:pt>
                <c:pt idx="1">
                  <c:v>  с лична пенсия за инвалидност</c:v>
                </c:pt>
                <c:pt idx="2">
                  <c:v>   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0.69012178619756426</c:v>
                </c:pt>
                <c:pt idx="1">
                  <c:v>6.7658998646820028E-3</c:v>
                </c:pt>
                <c:pt idx="2">
                  <c:v>0.30311231393775373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30.09.20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5 г.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X46"/>
  <sheetViews>
    <sheetView showGridLines="0" tabSelected="1" zoomScaleNormal="100" workbookViewId="0">
      <selection sqref="A1:K1"/>
    </sheetView>
  </sheetViews>
  <sheetFormatPr defaultColWidth="10.28515625" defaultRowHeight="15.75"/>
  <cols>
    <col min="1" max="1" width="52.7109375" style="2" customWidth="1"/>
    <col min="2" max="10" width="10.7109375" style="2" customWidth="1"/>
    <col min="11" max="16384" width="10.28515625" style="2"/>
  </cols>
  <sheetData>
    <row r="1" spans="1:24" ht="21" customHeight="1">
      <c r="A1" s="264" t="s">
        <v>53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</row>
    <row r="2" spans="1:24">
      <c r="A2" s="1"/>
      <c r="B2" s="3"/>
      <c r="C2" s="96"/>
      <c r="D2" s="96"/>
      <c r="F2" s="96"/>
      <c r="G2" s="96"/>
      <c r="H2" s="96"/>
      <c r="I2" s="96"/>
      <c r="J2" s="96"/>
    </row>
    <row r="3" spans="1:24" s="1" customFormat="1">
      <c r="A3" s="259" t="s">
        <v>10</v>
      </c>
      <c r="B3" s="195">
        <v>2024</v>
      </c>
      <c r="C3" s="261">
        <v>2025</v>
      </c>
      <c r="D3" s="262"/>
      <c r="E3" s="262"/>
      <c r="F3" s="262"/>
      <c r="G3" s="262"/>
      <c r="H3" s="262"/>
      <c r="I3" s="262"/>
      <c r="J3" s="262"/>
      <c r="K3" s="263"/>
    </row>
    <row r="4" spans="1:24" s="1" customFormat="1">
      <c r="A4" s="260"/>
      <c r="B4" s="195">
        <v>12</v>
      </c>
      <c r="C4" s="196">
        <v>1</v>
      </c>
      <c r="D4" s="196">
        <v>2</v>
      </c>
      <c r="E4" s="108">
        <v>3</v>
      </c>
      <c r="F4" s="196">
        <v>4</v>
      </c>
      <c r="G4" s="196">
        <v>5</v>
      </c>
      <c r="H4" s="108">
        <v>6</v>
      </c>
      <c r="I4" s="108">
        <v>7</v>
      </c>
      <c r="J4" s="108">
        <v>8</v>
      </c>
      <c r="K4" s="108">
        <v>9</v>
      </c>
      <c r="M4" s="7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s="7" customFormat="1">
      <c r="A5" s="140" t="s">
        <v>0</v>
      </c>
      <c r="B5" s="233">
        <v>138938</v>
      </c>
      <c r="C5" s="233">
        <v>138766</v>
      </c>
      <c r="D5" s="233">
        <v>138752</v>
      </c>
      <c r="E5" s="233">
        <v>138675</v>
      </c>
      <c r="F5" s="233">
        <v>138598</v>
      </c>
      <c r="G5" s="233">
        <v>138455</v>
      </c>
      <c r="H5" s="233">
        <v>138262</v>
      </c>
      <c r="I5" s="233">
        <v>138300</v>
      </c>
      <c r="J5" s="233">
        <v>138131</v>
      </c>
      <c r="K5" s="233">
        <v>137947</v>
      </c>
      <c r="N5" s="2"/>
      <c r="O5" s="2"/>
      <c r="P5" s="2"/>
      <c r="Q5" s="2"/>
      <c r="R5" s="2"/>
      <c r="S5" s="2"/>
      <c r="T5" s="2"/>
      <c r="U5" s="2"/>
      <c r="V5" s="2"/>
      <c r="W5" s="2"/>
    </row>
    <row r="6" spans="1:24" s="7" customFormat="1">
      <c r="A6" s="140" t="s">
        <v>1</v>
      </c>
      <c r="B6" s="233">
        <v>49871</v>
      </c>
      <c r="C6" s="233">
        <v>49843</v>
      </c>
      <c r="D6" s="233">
        <v>49847</v>
      </c>
      <c r="E6" s="233">
        <v>49896</v>
      </c>
      <c r="F6" s="233">
        <v>49898</v>
      </c>
      <c r="G6" s="233">
        <v>49884</v>
      </c>
      <c r="H6" s="233">
        <v>49834</v>
      </c>
      <c r="I6" s="233">
        <v>49788</v>
      </c>
      <c r="J6" s="233">
        <v>49797</v>
      </c>
      <c r="K6" s="233">
        <v>49808</v>
      </c>
      <c r="N6" s="2"/>
      <c r="O6" s="2"/>
      <c r="P6" s="2"/>
      <c r="Q6" s="2"/>
      <c r="R6" s="2"/>
      <c r="S6" s="2"/>
      <c r="T6" s="2"/>
      <c r="U6" s="2"/>
      <c r="V6" s="2"/>
      <c r="W6" s="2"/>
    </row>
    <row r="7" spans="1:24" s="7" customFormat="1">
      <c r="A7" s="140" t="s">
        <v>11</v>
      </c>
      <c r="B7" s="233">
        <v>111246</v>
      </c>
      <c r="C7" s="233">
        <v>110685</v>
      </c>
      <c r="D7" s="233">
        <v>110173</v>
      </c>
      <c r="E7" s="233">
        <v>109588</v>
      </c>
      <c r="F7" s="233">
        <v>109103</v>
      </c>
      <c r="G7" s="233">
        <v>108519</v>
      </c>
      <c r="H7" s="233">
        <v>107882</v>
      </c>
      <c r="I7" s="233">
        <v>107223</v>
      </c>
      <c r="J7" s="233">
        <v>106609</v>
      </c>
      <c r="K7" s="233">
        <v>106124</v>
      </c>
      <c r="N7" s="2"/>
      <c r="O7" s="2"/>
      <c r="P7" s="2"/>
      <c r="Q7" s="2"/>
      <c r="R7" s="2"/>
      <c r="S7" s="2"/>
      <c r="T7" s="2"/>
      <c r="U7" s="2"/>
      <c r="V7" s="2"/>
      <c r="W7" s="2"/>
    </row>
    <row r="8" spans="1:24" s="7" customFormat="1">
      <c r="A8" s="140" t="s">
        <v>2</v>
      </c>
      <c r="B8" s="233">
        <v>212052</v>
      </c>
      <c r="C8" s="233">
        <v>211997</v>
      </c>
      <c r="D8" s="233">
        <v>212007</v>
      </c>
      <c r="E8" s="233">
        <v>212067</v>
      </c>
      <c r="F8" s="233">
        <v>212049</v>
      </c>
      <c r="G8" s="233">
        <v>211602</v>
      </c>
      <c r="H8" s="233">
        <v>211684</v>
      </c>
      <c r="I8" s="233">
        <v>211594</v>
      </c>
      <c r="J8" s="233">
        <v>211438</v>
      </c>
      <c r="K8" s="233">
        <v>211651</v>
      </c>
      <c r="N8" s="2"/>
      <c r="O8" s="2"/>
      <c r="P8" s="2"/>
      <c r="Q8" s="2"/>
      <c r="R8" s="2"/>
      <c r="S8" s="2"/>
      <c r="T8" s="2"/>
      <c r="U8" s="2"/>
      <c r="V8" s="2"/>
      <c r="W8" s="2"/>
    </row>
    <row r="9" spans="1:24" s="7" customFormat="1">
      <c r="A9" s="140" t="s">
        <v>81</v>
      </c>
      <c r="B9" s="233">
        <v>45992</v>
      </c>
      <c r="C9" s="233">
        <v>46006</v>
      </c>
      <c r="D9" s="233">
        <v>46034</v>
      </c>
      <c r="E9" s="233">
        <v>46097</v>
      </c>
      <c r="F9" s="233">
        <v>46154</v>
      </c>
      <c r="G9" s="233">
        <v>46178</v>
      </c>
      <c r="H9" s="233">
        <v>46084</v>
      </c>
      <c r="I9" s="233">
        <v>46065</v>
      </c>
      <c r="J9" s="233">
        <v>46005</v>
      </c>
      <c r="K9" s="233">
        <v>46037</v>
      </c>
      <c r="N9" s="2"/>
      <c r="O9" s="2"/>
      <c r="P9" s="2"/>
      <c r="Q9" s="2"/>
      <c r="R9" s="2"/>
      <c r="S9" s="2"/>
      <c r="T9" s="2"/>
      <c r="U9" s="2"/>
      <c r="V9" s="2"/>
      <c r="W9" s="2"/>
    </row>
    <row r="10" spans="1:24" s="7" customFormat="1">
      <c r="A10" s="140" t="s">
        <v>8</v>
      </c>
      <c r="B10" s="233">
        <v>55092</v>
      </c>
      <c r="C10" s="233">
        <v>55056</v>
      </c>
      <c r="D10" s="233">
        <v>55037</v>
      </c>
      <c r="E10" s="233">
        <v>55016</v>
      </c>
      <c r="F10" s="233">
        <v>55001</v>
      </c>
      <c r="G10" s="233">
        <v>54898</v>
      </c>
      <c r="H10" s="233">
        <v>54821</v>
      </c>
      <c r="I10" s="233">
        <v>54785</v>
      </c>
      <c r="J10" s="233">
        <v>54757</v>
      </c>
      <c r="K10" s="233">
        <v>54724</v>
      </c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4" s="7" customFormat="1">
      <c r="A11" s="140" t="s">
        <v>54</v>
      </c>
      <c r="B11" s="233">
        <v>7573</v>
      </c>
      <c r="C11" s="233">
        <v>7577</v>
      </c>
      <c r="D11" s="233">
        <v>7604</v>
      </c>
      <c r="E11" s="233">
        <v>7611</v>
      </c>
      <c r="F11" s="233">
        <v>7631</v>
      </c>
      <c r="G11" s="233">
        <v>7639</v>
      </c>
      <c r="H11" s="233">
        <v>7656</v>
      </c>
      <c r="I11" s="233">
        <v>7719</v>
      </c>
      <c r="J11" s="233">
        <v>7746</v>
      </c>
      <c r="K11" s="233">
        <v>7777</v>
      </c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4" s="7" customFormat="1">
      <c r="A12" s="140" t="s">
        <v>32</v>
      </c>
      <c r="B12" s="233">
        <v>11548</v>
      </c>
      <c r="C12" s="233">
        <v>11554</v>
      </c>
      <c r="D12" s="233">
        <v>11569</v>
      </c>
      <c r="E12" s="233">
        <v>11609</v>
      </c>
      <c r="F12" s="233">
        <v>11620</v>
      </c>
      <c r="G12" s="233">
        <v>11656</v>
      </c>
      <c r="H12" s="233">
        <v>11664</v>
      </c>
      <c r="I12" s="233">
        <v>11679</v>
      </c>
      <c r="J12" s="233">
        <v>11666</v>
      </c>
      <c r="K12" s="233">
        <v>11704</v>
      </c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4" s="7" customFormat="1" ht="15.75" customHeight="1">
      <c r="A13" s="140" t="s">
        <v>69</v>
      </c>
      <c r="B13" s="233">
        <v>432</v>
      </c>
      <c r="C13" s="233">
        <v>430</v>
      </c>
      <c r="D13" s="233">
        <v>429</v>
      </c>
      <c r="E13" s="233">
        <v>430</v>
      </c>
      <c r="F13" s="233">
        <v>428</v>
      </c>
      <c r="G13" s="233">
        <v>429</v>
      </c>
      <c r="H13" s="233">
        <v>428</v>
      </c>
      <c r="I13" s="233">
        <v>429</v>
      </c>
      <c r="J13" s="233">
        <v>429</v>
      </c>
      <c r="K13" s="233">
        <v>427</v>
      </c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4" s="7" customFormat="1" ht="15.75" customHeight="1">
      <c r="A14" s="138" t="s">
        <v>82</v>
      </c>
      <c r="B14" s="233">
        <v>3676</v>
      </c>
      <c r="C14" s="233">
        <v>3733</v>
      </c>
      <c r="D14" s="233">
        <v>3776</v>
      </c>
      <c r="E14" s="233">
        <v>3773</v>
      </c>
      <c r="F14" s="233">
        <v>3809</v>
      </c>
      <c r="G14" s="233">
        <v>3865</v>
      </c>
      <c r="H14" s="233">
        <v>3913</v>
      </c>
      <c r="I14" s="233">
        <v>3985</v>
      </c>
      <c r="J14" s="233">
        <v>4028</v>
      </c>
      <c r="K14" s="233">
        <v>4079</v>
      </c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4" s="7" customFormat="1" ht="15.75" customHeight="1">
      <c r="A15" s="141" t="s">
        <v>6</v>
      </c>
      <c r="B15" s="233">
        <f>+SUM(B5:B14)</f>
        <v>636420</v>
      </c>
      <c r="C15" s="233">
        <f>+SUM(C5:C14)</f>
        <v>635647</v>
      </c>
      <c r="D15" s="233">
        <f t="shared" ref="D15:G15" si="0">+SUM(D5:D14)</f>
        <v>635228</v>
      </c>
      <c r="E15" s="233">
        <f t="shared" si="0"/>
        <v>634762</v>
      </c>
      <c r="F15" s="233">
        <f t="shared" si="0"/>
        <v>634291</v>
      </c>
      <c r="G15" s="233">
        <f t="shared" si="0"/>
        <v>633125</v>
      </c>
      <c r="H15" s="233">
        <f>+SUM(H5:H14)</f>
        <v>632228</v>
      </c>
      <c r="I15" s="233">
        <f>+SUM(I5:I14)</f>
        <v>631567</v>
      </c>
      <c r="J15" s="233">
        <f t="shared" ref="J15" si="1">+SUM(J5:J14)</f>
        <v>630606</v>
      </c>
      <c r="K15" s="233">
        <f>+SUM(K5:K14)</f>
        <v>630278</v>
      </c>
    </row>
    <row r="16" spans="1:24" s="7" customFormat="1">
      <c r="A16" s="56"/>
      <c r="B16" s="101"/>
      <c r="C16" s="101"/>
      <c r="D16" s="101"/>
      <c r="F16" s="101"/>
      <c r="G16" s="101"/>
      <c r="H16" s="101"/>
      <c r="I16" s="101"/>
      <c r="J16" s="101"/>
    </row>
    <row r="17" spans="1:15">
      <c r="A17" s="104"/>
      <c r="M17" s="7"/>
      <c r="N17" s="7"/>
      <c r="O17" s="7"/>
    </row>
    <row r="18" spans="1:15">
      <c r="A18" s="258"/>
      <c r="B18" s="258"/>
      <c r="C18" s="258"/>
      <c r="D18" s="258"/>
      <c r="M18" s="7"/>
      <c r="N18" s="7"/>
      <c r="O18" s="7"/>
    </row>
    <row r="19" spans="1:15">
      <c r="B19" s="127"/>
      <c r="C19" s="127"/>
      <c r="D19" s="127"/>
      <c r="E19" s="127"/>
      <c r="F19" s="127"/>
      <c r="G19" s="127"/>
      <c r="H19" s="127"/>
      <c r="I19" s="127"/>
      <c r="J19" s="127"/>
      <c r="M19" s="7"/>
      <c r="N19" s="7"/>
      <c r="O19" s="7"/>
    </row>
    <row r="20" spans="1:15"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M20" s="7"/>
      <c r="N20" s="7"/>
      <c r="O20" s="7"/>
    </row>
    <row r="21" spans="1:15"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M21" s="7"/>
      <c r="N21" s="7"/>
      <c r="O21" s="7"/>
    </row>
    <row r="22" spans="1:15"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M22" s="7"/>
      <c r="N22" s="7"/>
      <c r="O22" s="7"/>
    </row>
    <row r="23" spans="1:15"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M23" s="7"/>
      <c r="N23" s="7"/>
      <c r="O23" s="7"/>
    </row>
    <row r="24" spans="1:15"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M24" s="7"/>
      <c r="N24" s="7"/>
      <c r="O24" s="7"/>
    </row>
    <row r="25" spans="1:15"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M25" s="7"/>
      <c r="N25" s="7"/>
      <c r="O25" s="7"/>
    </row>
    <row r="26" spans="1:15">
      <c r="B26" s="127"/>
      <c r="C26" s="127"/>
      <c r="D26" s="127"/>
      <c r="E26" s="127"/>
      <c r="F26" s="127"/>
      <c r="G26" s="127"/>
      <c r="H26" s="127"/>
      <c r="I26" s="127"/>
      <c r="J26" s="127"/>
      <c r="K26" s="127"/>
      <c r="M26" s="7"/>
      <c r="N26" s="7"/>
      <c r="O26" s="7"/>
    </row>
    <row r="27" spans="1:15">
      <c r="B27" s="127"/>
      <c r="C27" s="127"/>
      <c r="D27" s="127"/>
      <c r="E27" s="127"/>
      <c r="F27" s="127"/>
      <c r="G27" s="127"/>
      <c r="H27" s="127"/>
      <c r="I27" s="127"/>
      <c r="J27" s="127"/>
      <c r="K27" s="127"/>
      <c r="M27" s="7"/>
      <c r="N27" s="7"/>
      <c r="O27" s="7"/>
    </row>
    <row r="28" spans="1:15">
      <c r="B28" s="127"/>
      <c r="C28" s="127"/>
      <c r="D28" s="127"/>
      <c r="E28" s="127"/>
      <c r="F28" s="127"/>
      <c r="G28" s="127"/>
      <c r="H28" s="127"/>
      <c r="I28" s="127"/>
      <c r="J28" s="127"/>
      <c r="K28" s="127"/>
      <c r="M28" s="7"/>
      <c r="N28" s="7"/>
      <c r="O28" s="7"/>
    </row>
    <row r="29" spans="1:15">
      <c r="B29" s="127"/>
      <c r="C29" s="127"/>
      <c r="D29" s="127"/>
      <c r="E29" s="127"/>
      <c r="F29" s="127"/>
      <c r="G29" s="127"/>
      <c r="H29" s="127"/>
      <c r="I29" s="127"/>
      <c r="J29" s="127"/>
      <c r="K29" s="127"/>
      <c r="M29" s="7"/>
      <c r="N29" s="7"/>
      <c r="O29" s="7"/>
    </row>
    <row r="30" spans="1:15">
      <c r="B30" s="127"/>
      <c r="C30" s="127"/>
      <c r="D30" s="127"/>
      <c r="E30" s="127"/>
      <c r="F30" s="127"/>
      <c r="G30" s="127"/>
      <c r="H30" s="127"/>
      <c r="I30" s="127"/>
      <c r="J30" s="127"/>
      <c r="K30" s="127"/>
      <c r="M30" s="7"/>
      <c r="N30" s="7"/>
      <c r="O30" s="7"/>
    </row>
    <row r="31" spans="1:15">
      <c r="B31" s="127"/>
      <c r="C31" s="127"/>
      <c r="D31" s="127"/>
      <c r="E31" s="127"/>
      <c r="F31" s="127"/>
      <c r="G31" s="127"/>
      <c r="H31" s="127"/>
      <c r="I31" s="127"/>
      <c r="J31" s="127"/>
      <c r="M31" s="7"/>
      <c r="N31" s="7"/>
      <c r="O31" s="7"/>
    </row>
    <row r="32" spans="1:15">
      <c r="M32" s="7"/>
      <c r="N32" s="7"/>
      <c r="O32" s="7"/>
    </row>
    <row r="33" spans="2:15">
      <c r="M33" s="7"/>
      <c r="N33" s="7"/>
      <c r="O33" s="7"/>
    </row>
    <row r="34" spans="2:15"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M34" s="7"/>
      <c r="N34" s="7"/>
      <c r="O34" s="7"/>
    </row>
    <row r="35" spans="2:15"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M35" s="7"/>
      <c r="N35" s="7"/>
      <c r="O35" s="7"/>
    </row>
    <row r="36" spans="2:15"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M36" s="7"/>
      <c r="N36" s="7"/>
      <c r="O36" s="7"/>
    </row>
    <row r="37" spans="2:15"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M37" s="7"/>
      <c r="N37" s="7"/>
      <c r="O37" s="7"/>
    </row>
    <row r="38" spans="2:15">
      <c r="B38" s="127"/>
      <c r="C38" s="127"/>
      <c r="D38" s="127"/>
      <c r="E38" s="127"/>
      <c r="F38" s="127"/>
      <c r="G38" s="127"/>
      <c r="H38" s="127"/>
      <c r="I38" s="127"/>
      <c r="J38" s="127"/>
      <c r="K38" s="127"/>
      <c r="M38" s="7"/>
      <c r="N38" s="7"/>
      <c r="O38" s="7"/>
    </row>
    <row r="39" spans="2:15">
      <c r="B39" s="127"/>
      <c r="C39" s="127"/>
      <c r="D39" s="127"/>
      <c r="E39" s="127"/>
      <c r="F39" s="127"/>
      <c r="G39" s="127"/>
      <c r="H39" s="127"/>
      <c r="I39" s="127"/>
      <c r="J39" s="127"/>
      <c r="K39" s="127"/>
    </row>
    <row r="40" spans="2:15">
      <c r="B40" s="127"/>
      <c r="C40" s="127"/>
      <c r="D40" s="127"/>
      <c r="E40" s="127"/>
      <c r="F40" s="127"/>
      <c r="G40" s="127"/>
      <c r="H40" s="127"/>
      <c r="I40" s="127"/>
      <c r="J40" s="127"/>
      <c r="K40" s="127"/>
    </row>
    <row r="41" spans="2:15">
      <c r="B41" s="127"/>
      <c r="C41" s="127"/>
      <c r="D41" s="127"/>
      <c r="E41" s="127"/>
      <c r="F41" s="127"/>
      <c r="G41" s="127"/>
      <c r="H41" s="127"/>
      <c r="I41" s="127"/>
      <c r="J41" s="127"/>
      <c r="K41" s="127"/>
    </row>
    <row r="42" spans="2:15">
      <c r="B42" s="127"/>
      <c r="C42" s="127"/>
      <c r="D42" s="127"/>
      <c r="E42" s="127"/>
      <c r="F42" s="127"/>
      <c r="G42" s="127"/>
      <c r="H42" s="127"/>
      <c r="I42" s="127"/>
      <c r="J42" s="127"/>
      <c r="K42" s="127"/>
    </row>
    <row r="43" spans="2:15">
      <c r="B43" s="127"/>
      <c r="C43" s="127"/>
      <c r="D43" s="127"/>
      <c r="E43" s="127"/>
      <c r="F43" s="127"/>
      <c r="G43" s="127"/>
      <c r="H43" s="127"/>
      <c r="I43" s="127"/>
      <c r="J43" s="127"/>
      <c r="K43" s="127"/>
    </row>
    <row r="44" spans="2:15">
      <c r="B44" s="127"/>
      <c r="C44" s="127"/>
      <c r="D44" s="127"/>
      <c r="E44" s="127"/>
      <c r="F44" s="127"/>
      <c r="G44" s="127"/>
      <c r="H44" s="127"/>
      <c r="I44" s="127"/>
      <c r="J44" s="127"/>
      <c r="K44" s="127"/>
    </row>
    <row r="45" spans="2:15">
      <c r="B45" s="127"/>
      <c r="C45" s="127"/>
      <c r="D45" s="127"/>
      <c r="E45" s="127"/>
      <c r="F45" s="127"/>
      <c r="G45" s="127"/>
      <c r="H45" s="127"/>
      <c r="I45" s="127"/>
      <c r="J45" s="127"/>
      <c r="K45" s="127"/>
    </row>
    <row r="46" spans="2:15">
      <c r="B46" s="127"/>
    </row>
  </sheetData>
  <mergeCells count="4">
    <mergeCell ref="A18:D18"/>
    <mergeCell ref="A3:A4"/>
    <mergeCell ref="C3:K3"/>
    <mergeCell ref="A1:K1"/>
  </mergeCells>
  <phoneticPr fontId="7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33"/>
  <sheetViews>
    <sheetView showGridLines="0" zoomScaleNormal="75" workbookViewId="0">
      <selection sqref="A1:K1"/>
    </sheetView>
  </sheetViews>
  <sheetFormatPr defaultRowHeight="14.25" customHeight="1"/>
  <cols>
    <col min="1" max="1" width="52.42578125" style="11" customWidth="1"/>
    <col min="2" max="2" width="10.7109375" style="11" customWidth="1"/>
    <col min="3" max="4" width="10.7109375" style="10" customWidth="1"/>
    <col min="5" max="5" width="10.42578125" style="11" customWidth="1"/>
    <col min="6" max="10" width="10.7109375" style="10" customWidth="1"/>
    <col min="11" max="11" width="10.7109375" style="11" customWidth="1"/>
    <col min="12" max="16384" width="9.140625" style="11"/>
  </cols>
  <sheetData>
    <row r="1" spans="1:11" ht="33.75" customHeight="1">
      <c r="A1" s="277" t="s">
        <v>72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</row>
    <row r="2" spans="1:11" ht="8.25" customHeight="1">
      <c r="A2" s="10"/>
      <c r="B2" s="32"/>
      <c r="C2" s="32"/>
      <c r="D2" s="32"/>
      <c r="F2" s="32"/>
      <c r="G2" s="32"/>
      <c r="H2" s="32"/>
      <c r="I2" s="32"/>
      <c r="J2" s="32"/>
    </row>
    <row r="3" spans="1:11" ht="13.5" customHeight="1">
      <c r="A3" s="12"/>
      <c r="B3" s="12"/>
      <c r="C3" s="13"/>
      <c r="D3" s="13"/>
      <c r="E3" s="114"/>
      <c r="F3" s="110"/>
      <c r="G3" s="110"/>
      <c r="H3" s="110"/>
      <c r="I3" s="110"/>
      <c r="J3" s="110"/>
      <c r="K3" s="120" t="s">
        <v>47</v>
      </c>
    </row>
    <row r="4" spans="1:11" s="14" customFormat="1" ht="21" customHeight="1">
      <c r="A4" s="282" t="s">
        <v>10</v>
      </c>
      <c r="B4" s="4">
        <v>2024</v>
      </c>
      <c r="C4" s="274">
        <v>2025</v>
      </c>
      <c r="D4" s="275"/>
      <c r="E4" s="275"/>
      <c r="F4" s="275"/>
      <c r="G4" s="275"/>
      <c r="H4" s="275"/>
      <c r="I4" s="275"/>
      <c r="J4" s="275"/>
      <c r="K4" s="276"/>
    </row>
    <row r="5" spans="1:11" s="14" customFormat="1" ht="21" customHeight="1">
      <c r="A5" s="282"/>
      <c r="B5" s="4">
        <v>12</v>
      </c>
      <c r="C5" s="97">
        <v>1</v>
      </c>
      <c r="D5" s="97">
        <v>2</v>
      </c>
      <c r="E5" s="125">
        <v>3</v>
      </c>
      <c r="F5" s="97">
        <v>4</v>
      </c>
      <c r="G5" s="125">
        <v>5</v>
      </c>
      <c r="H5" s="97">
        <v>6</v>
      </c>
      <c r="I5" s="97">
        <v>7</v>
      </c>
      <c r="J5" s="97">
        <v>8</v>
      </c>
      <c r="K5" s="97">
        <v>9</v>
      </c>
    </row>
    <row r="6" spans="1:11" ht="21" customHeight="1">
      <c r="A6" s="6" t="s">
        <v>0</v>
      </c>
      <c r="B6" s="251">
        <f>+'Таблица № 2-Д'!B6*1000/'Таблица № 1-Д'!B5</f>
        <v>1345.0459917373216</v>
      </c>
      <c r="C6" s="251">
        <f>+'Таблица № 2-Д'!C6*1000/'Таблица № 1-Д'!C5</f>
        <v>1367.3234077511781</v>
      </c>
      <c r="D6" s="251">
        <f>+'Таблица № 2-Д'!D6*1000/'Таблица № 1-Д'!D5</f>
        <v>1381.3710793357934</v>
      </c>
      <c r="E6" s="251">
        <f>+'Таблица № 2-Д'!E6*1000/'Таблица № 1-Д'!E5</f>
        <v>1360.4615107265188</v>
      </c>
      <c r="F6" s="251">
        <f>+'Таблица № 2-Д'!F6*1000/'Таблица № 1-Д'!F5</f>
        <v>1368.5118111372458</v>
      </c>
      <c r="G6" s="251">
        <f>+'Таблица № 2-Д'!G6*1000/'Таблица № 1-Д'!G5</f>
        <v>1398.0571304756058</v>
      </c>
      <c r="H6" s="251">
        <f>+'Таблица № 2-Д'!H6*1000/'Таблица № 1-Д'!H5</f>
        <v>1417.5261460126426</v>
      </c>
      <c r="I6" s="251">
        <f>+'Таблица № 2-Д'!I6*1000/'Таблица № 1-Д'!I5</f>
        <v>1425.3868402024584</v>
      </c>
      <c r="J6" s="251">
        <f>+'Таблица № 2-Д'!J6*1000/'Таблица № 1-Д'!J5</f>
        <v>1442.9273660510676</v>
      </c>
      <c r="K6" s="251">
        <f>+'Таблица № 2-Д'!K6*1000/'Таблица № 1-Д'!K5</f>
        <v>1460.7276707721082</v>
      </c>
    </row>
    <row r="7" spans="1:11" ht="21" customHeight="1">
      <c r="A7" s="6" t="s">
        <v>1</v>
      </c>
      <c r="B7" s="251">
        <f>+'Таблица № 2-Д'!B7*1000/'Таблица № 1-Д'!B6</f>
        <v>2235.7682821679932</v>
      </c>
      <c r="C7" s="251">
        <f>+'Таблица № 2-Д'!C7*1000/'Таблица № 1-Д'!C6</f>
        <v>2190.2774712597557</v>
      </c>
      <c r="D7" s="251">
        <f>+'Таблица № 2-Д'!D7*1000/'Таблица № 1-Д'!D6</f>
        <v>2188.8177824141876</v>
      </c>
      <c r="E7" s="251">
        <f>+'Таблица № 2-Д'!E7*1000/'Таблица № 1-Д'!E6</f>
        <v>2156.2249478916146</v>
      </c>
      <c r="F7" s="251">
        <f>+'Таблица № 2-Д'!F7*1000/'Таблица № 1-Д'!F6</f>
        <v>2122.2093069862522</v>
      </c>
      <c r="G7" s="251">
        <f>+'Таблица № 2-Д'!G7*1000/'Таблица № 1-Д'!G6</f>
        <v>2219.2286103760725</v>
      </c>
      <c r="H7" s="251">
        <f>+'Таблица № 2-Д'!H7*1000/'Таблица № 1-Д'!H6</f>
        <v>2223.0404944415459</v>
      </c>
      <c r="I7" s="251">
        <f>+'Таблица № 2-Д'!I7*1000/'Таблица № 1-Д'!I6</f>
        <v>2199.7670121314372</v>
      </c>
      <c r="J7" s="251">
        <f>+'Таблица № 2-Д'!J7*1000/'Таблица № 1-Д'!J6</f>
        <v>2234.0502439906018</v>
      </c>
      <c r="K7" s="251">
        <f>+'Таблица № 2-Д'!K7*1000/'Таблица № 1-Д'!K6</f>
        <v>2260.7613234821715</v>
      </c>
    </row>
    <row r="8" spans="1:11" ht="21" customHeight="1">
      <c r="A8" s="6" t="s">
        <v>11</v>
      </c>
      <c r="B8" s="251">
        <f>+'Таблица № 2-Д'!B8*1000/'Таблица № 1-Д'!B7</f>
        <v>1484.4848354098124</v>
      </c>
      <c r="C8" s="251">
        <f>+'Таблица № 2-Д'!C8*1000/'Таблица № 1-Д'!C7</f>
        <v>1508.9307494240411</v>
      </c>
      <c r="D8" s="251">
        <f>+'Таблица № 2-Д'!D8*1000/'Таблица № 1-Д'!D7</f>
        <v>1525.4644967460267</v>
      </c>
      <c r="E8" s="251">
        <f>+'Таблица № 2-Д'!E8*1000/'Таблица № 1-Д'!E7</f>
        <v>1494.4336971201226</v>
      </c>
      <c r="F8" s="251">
        <f>+'Таблица № 2-Д'!F8*1000/'Таблица № 1-Д'!F7</f>
        <v>1494.5326892936032</v>
      </c>
      <c r="G8" s="251">
        <f>+'Таблица № 2-Д'!G8*1000/'Таблица № 1-Д'!G7</f>
        <v>1517.1905380624592</v>
      </c>
      <c r="H8" s="251">
        <f>+'Таблица № 2-Д'!H8*1000/'Таблица № 1-Д'!H7</f>
        <v>1535.5017519141284</v>
      </c>
      <c r="I8" s="251">
        <f>+'Таблица № 2-Д'!I8*1000/'Таблица № 1-Д'!I7</f>
        <v>1550.5628456581144</v>
      </c>
      <c r="J8" s="251">
        <f>+'Таблица № 2-Д'!J8*1000/'Таблица № 1-Д'!J7</f>
        <v>1570.0832012306653</v>
      </c>
      <c r="K8" s="251">
        <f>+'Таблица № 2-Д'!K8*1000/'Таблица № 1-Д'!K7</f>
        <v>1595.2941841619238</v>
      </c>
    </row>
    <row r="9" spans="1:11" ht="21" customHeight="1">
      <c r="A9" s="6" t="s">
        <v>2</v>
      </c>
      <c r="B9" s="251">
        <f>+'Таблица № 2-Д'!B9*1000/'Таблица № 1-Д'!B8</f>
        <v>3106.497462886462</v>
      </c>
      <c r="C9" s="251">
        <f>+'Таблица № 2-Д'!C9*1000/'Таблица № 1-Д'!C8</f>
        <v>3155.620126699906</v>
      </c>
      <c r="D9" s="251">
        <f>+'Таблица № 2-Д'!D9*1000/'Таблица № 1-Д'!D8</f>
        <v>3187.7721018645611</v>
      </c>
      <c r="E9" s="251">
        <f>+'Таблица № 2-Д'!E9*1000/'Таблица № 1-Д'!E8</f>
        <v>3117.3874294444681</v>
      </c>
      <c r="F9" s="251">
        <f>+'Таблица № 2-Д'!F9*1000/'Таблица № 1-Д'!F8</f>
        <v>3131.6535329098465</v>
      </c>
      <c r="G9" s="251">
        <f>+'Таблица № 2-Д'!G9*1000/'Таблица № 1-Д'!G8</f>
        <v>3215.1113883611688</v>
      </c>
      <c r="H9" s="251">
        <f>+'Таблица № 2-Д'!H9*1000/'Таблица № 1-Д'!H8</f>
        <v>3247.4348557283497</v>
      </c>
      <c r="I9" s="251">
        <f>+'Таблица № 2-Д'!I9*1000/'Таблица № 1-Д'!I8</f>
        <v>3289.2000718356853</v>
      </c>
      <c r="J9" s="251">
        <f>+'Таблица № 2-Д'!J9*1000/'Таблица № 1-Д'!J8</f>
        <v>3305.7444735572603</v>
      </c>
      <c r="K9" s="251">
        <f>+'Таблица № 2-Д'!K9*1000/'Таблица № 1-Д'!K8</f>
        <v>3355.7460158468421</v>
      </c>
    </row>
    <row r="10" spans="1:11" ht="21" customHeight="1">
      <c r="A10" s="6" t="s">
        <v>81</v>
      </c>
      <c r="B10" s="251">
        <f>+'Таблица № 2-Д'!B10*1000/'Таблица № 1-Д'!B9</f>
        <v>5105.7792659592969</v>
      </c>
      <c r="C10" s="251">
        <f>+'Таблица № 2-Д'!C10*1000/'Таблица № 1-Д'!C9</f>
        <v>5194.9528322392734</v>
      </c>
      <c r="D10" s="251">
        <f>+'Таблица № 2-Д'!D10*1000/'Таблица № 1-Д'!D9</f>
        <v>5240.9523395750966</v>
      </c>
      <c r="E10" s="251">
        <f>+'Таблица № 2-Д'!E10*1000/'Таблица № 1-Д'!E9</f>
        <v>5105.7769486083689</v>
      </c>
      <c r="F10" s="251">
        <f>+'Таблица № 2-Д'!F10*1000/'Таблица № 1-Д'!F9</f>
        <v>5144.8195172682754</v>
      </c>
      <c r="G10" s="251">
        <f>+'Таблица № 2-Д'!G10*1000/'Таблица № 1-Д'!G9</f>
        <v>5289.7050543548876</v>
      </c>
      <c r="H10" s="251">
        <f>+'Таблица № 2-Д'!H10*1000/'Таблица № 1-Д'!H9</f>
        <v>5387.9003558718859</v>
      </c>
      <c r="I10" s="251">
        <f>+'Таблица № 2-Д'!I10*1000/'Таблица № 1-Д'!I9</f>
        <v>5442.7222403126016</v>
      </c>
      <c r="J10" s="251">
        <f>+'Таблица № 2-Д'!J10*1000/'Таблица № 1-Д'!J9</f>
        <v>5497.8154548418652</v>
      </c>
      <c r="K10" s="251">
        <f>+'Таблица № 2-Д'!K10*1000/'Таблица № 1-Д'!K9</f>
        <v>5572.3005408693007</v>
      </c>
    </row>
    <row r="11" spans="1:11" ht="21" customHeight="1">
      <c r="A11" s="6" t="s">
        <v>8</v>
      </c>
      <c r="B11" s="251">
        <f>+'Таблица № 2-Д'!B11*1000/'Таблица № 1-Д'!B10</f>
        <v>2311.5152835257386</v>
      </c>
      <c r="C11" s="251">
        <f>+'Таблица № 2-Д'!C11*1000/'Таблица № 1-Д'!C10</f>
        <v>2321.2910491136299</v>
      </c>
      <c r="D11" s="251">
        <f>+'Таблица № 2-Д'!D11*1000/'Таблица № 1-Д'!D10</f>
        <v>2348.9652415647656</v>
      </c>
      <c r="E11" s="251">
        <f>+'Таблица № 2-Д'!E11*1000/'Таблица № 1-Д'!E10</f>
        <v>2311.4184964373999</v>
      </c>
      <c r="F11" s="251">
        <f>+'Таблица № 2-Д'!F11*1000/'Таблица № 1-Д'!F10</f>
        <v>2325.0486354793547</v>
      </c>
      <c r="G11" s="251">
        <f>+'Таблица № 2-Д'!G11*1000/'Таблица № 1-Д'!G10</f>
        <v>2376.8989762832889</v>
      </c>
      <c r="H11" s="251">
        <f>+'Таблица № 2-Д'!H11*1000/'Таблица № 1-Д'!H10</f>
        <v>2403.4402874810748</v>
      </c>
      <c r="I11" s="251">
        <f>+'Таблица № 2-Д'!I11*1000/'Таблица № 1-Д'!I10</f>
        <v>2408.2686866843114</v>
      </c>
      <c r="J11" s="251">
        <f>+'Таблица № 2-Д'!J11*1000/'Таблица № 1-Д'!J10</f>
        <v>2416.0198696057123</v>
      </c>
      <c r="K11" s="251">
        <f>+'Таблица № 2-Д'!K11*1000/'Таблица № 1-Д'!K10</f>
        <v>2451.5020831810539</v>
      </c>
    </row>
    <row r="12" spans="1:11" ht="21" customHeight="1">
      <c r="A12" s="6" t="s">
        <v>54</v>
      </c>
      <c r="B12" s="251">
        <f>+'Таблица № 2-Д'!B12*1000/'Таблица № 1-Д'!B11</f>
        <v>2751.4855407368282</v>
      </c>
      <c r="C12" s="251">
        <f>+'Таблица № 2-Д'!C12*1000/'Таблица № 1-Д'!C11</f>
        <v>2732.7438300118779</v>
      </c>
      <c r="D12" s="251">
        <f>+'Таблица № 2-Д'!D12*1000/'Таблица № 1-Д'!D11</f>
        <v>2778.537611783272</v>
      </c>
      <c r="E12" s="251">
        <f>+'Таблица № 2-Д'!E12*1000/'Таблица № 1-Д'!E11</f>
        <v>2808.5665484167653</v>
      </c>
      <c r="F12" s="251">
        <f>+'Таблица № 2-Д'!F12*1000/'Таблица № 1-Д'!F11</f>
        <v>2796.8811427073779</v>
      </c>
      <c r="G12" s="251">
        <f>+'Таблица № 2-Д'!G12*1000/'Таблица № 1-Д'!G11</f>
        <v>2801.0210760570753</v>
      </c>
      <c r="H12" s="251">
        <f>+'Таблица № 2-Д'!H12*1000/'Таблица № 1-Д'!H11</f>
        <v>2827.0637408568441</v>
      </c>
      <c r="I12" s="251">
        <f>+'Таблица № 2-Д'!I12*1000/'Таблица № 1-Д'!I11</f>
        <v>2799.844539448115</v>
      </c>
      <c r="J12" s="251">
        <f>+'Таблица № 2-Д'!J12*1000/'Таблица № 1-Д'!J11</f>
        <v>2795.5073586367157</v>
      </c>
      <c r="K12" s="251">
        <f>+'Таблица № 2-Д'!K12*1000/'Таблица № 1-Д'!K11</f>
        <v>2840.6840684068407</v>
      </c>
    </row>
    <row r="13" spans="1:11" ht="21" customHeight="1">
      <c r="A13" s="6" t="s">
        <v>32</v>
      </c>
      <c r="B13" s="251">
        <f>+'Таблица № 2-Д'!B13*1000/'Таблица № 1-Д'!B12</f>
        <v>1408.2958087980603</v>
      </c>
      <c r="C13" s="251">
        <f>+'Таблица № 2-Д'!C13*1000/'Таблица № 1-Д'!C12</f>
        <v>1407.0451791587329</v>
      </c>
      <c r="D13" s="251">
        <f>+'Таблица № 2-Д'!D13*1000/'Таблица № 1-Д'!D12</f>
        <v>1422.8541792721928</v>
      </c>
      <c r="E13" s="251">
        <f>+'Таблица № 2-Д'!E13*1000/'Таблица № 1-Д'!E12</f>
        <v>1421.1387716426909</v>
      </c>
      <c r="F13" s="251">
        <f>+'Таблица № 2-Д'!F13*1000/'Таблица № 1-Д'!F12</f>
        <v>1430.8089500860585</v>
      </c>
      <c r="G13" s="251">
        <f>+'Таблица № 2-Д'!G13*1000/'Таблица № 1-Д'!G12</f>
        <v>1426.1324639670556</v>
      </c>
      <c r="H13" s="251">
        <f>+'Таблица № 2-Д'!H13*1000/'Таблица № 1-Д'!H12</f>
        <v>1435.9567901234568</v>
      </c>
      <c r="I13" s="251">
        <f>+'Таблица № 2-Д'!I13*1000/'Таблица № 1-Д'!I12</f>
        <v>1425.0363901018923</v>
      </c>
      <c r="J13" s="251">
        <f>+'Таблица № 2-Д'!J13*1000/'Таблица № 1-Д'!J12</f>
        <v>1428.3387622149837</v>
      </c>
      <c r="K13" s="251">
        <f>+'Таблица № 2-Д'!K13*1000/'Таблица № 1-Д'!K12</f>
        <v>1507.5187969924812</v>
      </c>
    </row>
    <row r="14" spans="1:11" ht="21" customHeight="1">
      <c r="A14" s="6" t="s">
        <v>69</v>
      </c>
      <c r="B14" s="251">
        <f>+'Таблица № 2-Д'!B14*1000/'Таблица № 1-Д'!B13</f>
        <v>2479.1666666666665</v>
      </c>
      <c r="C14" s="251">
        <f>+'Таблица № 2-Д'!C14*1000/'Таблица № 1-Д'!C13</f>
        <v>2530.2325581395348</v>
      </c>
      <c r="D14" s="251">
        <f>+'Таблица № 2-Д'!D14*1000/'Таблица № 1-Д'!D13</f>
        <v>2582.7505827505829</v>
      </c>
      <c r="E14" s="251">
        <f>+'Таблица № 2-Д'!E14*1000/'Таблица № 1-Д'!E13</f>
        <v>2567.4418604651164</v>
      </c>
      <c r="F14" s="251">
        <f>+'Таблица № 2-Д'!F14*1000/'Таблица № 1-Д'!F13</f>
        <v>2553.7383177570096</v>
      </c>
      <c r="G14" s="251">
        <f>+'Таблица № 2-Д'!G14*1000/'Таблица № 1-Д'!G13</f>
        <v>2557.109557109557</v>
      </c>
      <c r="H14" s="251">
        <f>+'Таблица № 2-Д'!H14*1000/'Таблица № 1-Д'!H13</f>
        <v>2490.6542056074768</v>
      </c>
      <c r="I14" s="251">
        <f>+'Таблица № 2-Д'!I14*1000/'Таблица № 1-Д'!I13</f>
        <v>2540.7925407925409</v>
      </c>
      <c r="J14" s="251">
        <f>+'Таблица № 2-Д'!J14*1000/'Таблица № 1-Д'!J13</f>
        <v>2543.1235431235432</v>
      </c>
      <c r="K14" s="251">
        <f>+'Таблица № 2-Д'!K14*1000/'Таблица № 1-Д'!K13</f>
        <v>2583.1381733021076</v>
      </c>
    </row>
    <row r="15" spans="1:11" ht="21" customHeight="1">
      <c r="A15" s="115" t="s">
        <v>82</v>
      </c>
      <c r="B15" s="251">
        <f>+'Таблица № 2-Д'!B15*1000/'Таблица № 1-Д'!B14</f>
        <v>1809.5756256800871</v>
      </c>
      <c r="C15" s="251">
        <f>+'Таблица № 2-Д'!C15*1000/'Таблица № 1-Д'!C14</f>
        <v>1947.4953120814359</v>
      </c>
      <c r="D15" s="251">
        <f>+'Таблица № 2-Д'!D15*1000/'Таблица № 1-Д'!D14</f>
        <v>2057.9978813559323</v>
      </c>
      <c r="E15" s="251">
        <f>+'Таблица № 2-Д'!E15*1000/'Таблица № 1-Д'!E14</f>
        <v>2082.1627352239598</v>
      </c>
      <c r="F15" s="251">
        <f>+'Таблица № 2-Д'!F15*1000/'Таблица № 1-Д'!F14</f>
        <v>2203.7280126017326</v>
      </c>
      <c r="G15" s="251">
        <f>+'Таблица № 2-Д'!G15*1000/'Таблица № 1-Д'!G14</f>
        <v>2429.4954721862873</v>
      </c>
      <c r="H15" s="251">
        <f>+'Таблица № 2-Д'!H15*1000/'Таблица № 1-Д'!H14</f>
        <v>2536.6726296958855</v>
      </c>
      <c r="I15" s="251">
        <f>+'Таблица № 2-Д'!I15*1000/'Таблица № 1-Д'!I14</f>
        <v>2583.6888331242158</v>
      </c>
      <c r="J15" s="251">
        <f>+'Таблица № 2-Д'!J15*1000/'Таблица № 1-Д'!J14</f>
        <v>2701.3406156901688</v>
      </c>
      <c r="K15" s="251">
        <f>+'Таблица № 2-Д'!K15*1000/'Таблица № 1-Д'!K14</f>
        <v>2806.5702378033834</v>
      </c>
    </row>
    <row r="16" spans="1:11" ht="21" customHeight="1">
      <c r="A16" s="136" t="s">
        <v>14</v>
      </c>
      <c r="B16" s="251">
        <f>+'Таблица № 2-Д'!B16*1000/'Таблица № 1-Д'!B15</f>
        <v>2402.9006002325509</v>
      </c>
      <c r="C16" s="251">
        <f>+'Таблица № 2-Д'!C16/'Таблица № 1-Д'!C15*1000</f>
        <v>2433.7832161561369</v>
      </c>
      <c r="D16" s="251">
        <f>+'Таблица № 2-Д'!D16/'Таблица № 1-Д'!D15*1000</f>
        <v>2458.4542872795278</v>
      </c>
      <c r="E16" s="251">
        <f>+'Таблица № 2-Д'!E16/'Таблица № 1-Д'!E15*1000</f>
        <v>2411.1021138631486</v>
      </c>
      <c r="F16" s="251">
        <f>+'Таблица № 2-Д'!F16/'Таблица № 1-Д'!F15*1000</f>
        <v>2420.7800520581245</v>
      </c>
      <c r="G16" s="251">
        <f>+'Таблица № 2-Д'!G16/'Таблица № 1-Д'!G15*1000</f>
        <v>2483.7149062191511</v>
      </c>
      <c r="H16" s="251">
        <f>+'Таблица № 2-Д'!H16/'Таблица № 1-Д'!H15*1000</f>
        <v>2513.8019828289794</v>
      </c>
      <c r="I16" s="251">
        <f>+'Таблица № 2-Д'!I16/'Таблица № 1-Д'!I15*1000</f>
        <v>2535.2512085020276</v>
      </c>
      <c r="J16" s="251">
        <f>+'Таблица № 2-Д'!J16/'Таблица № 1-Д'!J15*1000</f>
        <v>2556.9325379079805</v>
      </c>
      <c r="K16" s="251">
        <f>+'Таблица № 2-Д'!K16/'Таблица № 1-Д'!K15*1000</f>
        <v>2596.6763872449933</v>
      </c>
    </row>
    <row r="17" spans="1:11" ht="11.25" customHeight="1"/>
    <row r="18" spans="1:11" ht="14.25" customHeight="1">
      <c r="A18" s="103" t="s">
        <v>62</v>
      </c>
    </row>
    <row r="19" spans="1:11" ht="52.5" customHeight="1">
      <c r="A19" s="306" t="s">
        <v>73</v>
      </c>
      <c r="B19" s="306"/>
      <c r="C19" s="306"/>
      <c r="D19" s="306"/>
      <c r="E19" s="306"/>
      <c r="F19" s="306"/>
      <c r="G19" s="306"/>
      <c r="H19" s="306"/>
      <c r="I19" s="306"/>
      <c r="J19" s="306"/>
      <c r="K19" s="306"/>
    </row>
    <row r="22" spans="1:11" ht="14.25" customHeight="1">
      <c r="C22" s="11"/>
      <c r="D22" s="11"/>
      <c r="F22" s="11"/>
      <c r="G22" s="11"/>
      <c r="H22" s="11"/>
      <c r="I22" s="11"/>
      <c r="J22" s="11"/>
    </row>
    <row r="23" spans="1:11" ht="14.25" customHeight="1">
      <c r="C23" s="11"/>
      <c r="D23" s="11"/>
      <c r="F23" s="11"/>
      <c r="G23" s="11"/>
      <c r="H23" s="11"/>
      <c r="I23" s="11"/>
      <c r="J23" s="11"/>
    </row>
    <row r="24" spans="1:11" ht="14.25" customHeight="1">
      <c r="C24" s="11"/>
      <c r="D24" s="11"/>
      <c r="F24" s="11"/>
      <c r="G24" s="11"/>
      <c r="H24" s="11"/>
      <c r="I24" s="11"/>
      <c r="J24" s="11"/>
    </row>
    <row r="25" spans="1:11" ht="14.25" customHeight="1">
      <c r="C25" s="11"/>
      <c r="D25" s="11"/>
      <c r="F25" s="11"/>
      <c r="G25" s="11"/>
      <c r="H25" s="11"/>
      <c r="I25" s="11"/>
      <c r="J25" s="11"/>
    </row>
    <row r="26" spans="1:11" ht="14.25" customHeight="1">
      <c r="C26" s="11"/>
      <c r="D26" s="11"/>
      <c r="F26" s="11"/>
      <c r="G26" s="11"/>
      <c r="H26" s="11"/>
      <c r="I26" s="11"/>
      <c r="J26" s="11"/>
    </row>
    <row r="27" spans="1:11" ht="14.25" customHeight="1">
      <c r="C27" s="11"/>
      <c r="D27" s="11"/>
      <c r="F27" s="11"/>
      <c r="G27" s="11"/>
      <c r="H27" s="11"/>
      <c r="I27" s="11"/>
      <c r="J27" s="11"/>
    </row>
    <row r="28" spans="1:11" ht="14.25" customHeight="1">
      <c r="C28" s="11"/>
      <c r="D28" s="11"/>
      <c r="F28" s="11"/>
      <c r="G28" s="11"/>
      <c r="H28" s="11"/>
      <c r="I28" s="11"/>
      <c r="J28" s="11"/>
    </row>
    <row r="29" spans="1:11" ht="14.25" customHeight="1">
      <c r="C29" s="11"/>
      <c r="D29" s="11"/>
      <c r="F29" s="11"/>
      <c r="G29" s="11"/>
      <c r="H29" s="11"/>
      <c r="I29" s="11"/>
      <c r="J29" s="11"/>
    </row>
    <row r="30" spans="1:11" ht="14.25" customHeight="1">
      <c r="C30" s="11"/>
      <c r="D30" s="11"/>
      <c r="F30" s="11"/>
      <c r="G30" s="11"/>
      <c r="H30" s="11"/>
      <c r="I30" s="11"/>
      <c r="J30" s="11"/>
    </row>
    <row r="31" spans="1:11" ht="14.25" customHeight="1">
      <c r="C31" s="11"/>
      <c r="D31" s="11"/>
      <c r="F31" s="11"/>
      <c r="G31" s="11"/>
      <c r="H31" s="11"/>
      <c r="I31" s="11"/>
      <c r="J31" s="11"/>
    </row>
    <row r="32" spans="1:11" ht="14.25" customHeight="1">
      <c r="C32" s="11"/>
      <c r="D32" s="11"/>
      <c r="F32" s="11"/>
      <c r="G32" s="11"/>
      <c r="H32" s="11"/>
      <c r="I32" s="11"/>
      <c r="J32" s="11"/>
    </row>
    <row r="33" spans="3:10" ht="14.25" customHeight="1">
      <c r="C33" s="11"/>
      <c r="D33" s="11"/>
      <c r="F33" s="11"/>
      <c r="G33" s="11"/>
      <c r="H33" s="11"/>
      <c r="I33" s="11"/>
      <c r="J33" s="11"/>
    </row>
  </sheetData>
  <mergeCells count="4">
    <mergeCell ref="A4:A5"/>
    <mergeCell ref="C4:K4"/>
    <mergeCell ref="A1:K1"/>
    <mergeCell ref="A19:K19"/>
  </mergeCells>
  <phoneticPr fontId="7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42"/>
  <sheetViews>
    <sheetView showGridLines="0" zoomScaleNormal="75" workbookViewId="0">
      <selection activeCell="B1" sqref="B1:M1"/>
    </sheetView>
  </sheetViews>
  <sheetFormatPr defaultColWidth="10.28515625" defaultRowHeight="15.75"/>
  <cols>
    <col min="1" max="1" width="6.5703125" style="145" customWidth="1"/>
    <col min="2" max="2" width="35.42578125" style="134" customWidth="1"/>
    <col min="3" max="3" width="10.7109375" style="145" customWidth="1"/>
    <col min="4" max="4" width="12.42578125" style="145" customWidth="1"/>
    <col min="5" max="5" width="10.42578125" style="145" customWidth="1"/>
    <col min="6" max="6" width="11.5703125" style="145" bestFit="1" customWidth="1"/>
    <col min="7" max="7" width="12.5703125" style="145" bestFit="1" customWidth="1"/>
    <col min="8" max="8" width="12.140625" style="145" customWidth="1"/>
    <col min="9" max="9" width="9.140625" style="145" bestFit="1" customWidth="1"/>
    <col min="10" max="10" width="11.7109375" style="145" bestFit="1" customWidth="1"/>
    <col min="11" max="11" width="16.28515625" style="145" bestFit="1" customWidth="1"/>
    <col min="12" max="12" width="12.7109375" style="145" customWidth="1"/>
    <col min="13" max="13" width="13.28515625" style="145" customWidth="1"/>
    <col min="14" max="14" width="11.42578125" style="145" customWidth="1"/>
    <col min="15" max="15" width="13.140625" style="145" bestFit="1" customWidth="1"/>
    <col min="16" max="16" width="14" style="145" bestFit="1" customWidth="1"/>
    <col min="17" max="16384" width="10.28515625" style="145"/>
  </cols>
  <sheetData>
    <row r="1" spans="1:27">
      <c r="B1" s="307" t="s">
        <v>98</v>
      </c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</row>
    <row r="2" spans="1:27" ht="6" customHeight="1"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</row>
    <row r="3" spans="1:27">
      <c r="I3" s="308" t="s">
        <v>35</v>
      </c>
      <c r="J3" s="308"/>
      <c r="K3" s="308"/>
      <c r="L3" s="308"/>
      <c r="M3" s="309"/>
    </row>
    <row r="4" spans="1:27" ht="54" customHeight="1">
      <c r="A4" s="184"/>
      <c r="B4" s="46" t="s">
        <v>5</v>
      </c>
      <c r="C4" s="84" t="s">
        <v>0</v>
      </c>
      <c r="D4" s="84" t="s">
        <v>1</v>
      </c>
      <c r="E4" s="84" t="s">
        <v>17</v>
      </c>
      <c r="F4" s="84" t="s">
        <v>2</v>
      </c>
      <c r="G4" s="84" t="s">
        <v>81</v>
      </c>
      <c r="H4" s="84" t="s">
        <v>8</v>
      </c>
      <c r="I4" s="83" t="s">
        <v>54</v>
      </c>
      <c r="J4" s="83" t="s">
        <v>32</v>
      </c>
      <c r="K4" s="85" t="s">
        <v>70</v>
      </c>
      <c r="L4" s="85" t="s">
        <v>82</v>
      </c>
      <c r="M4" s="90" t="s">
        <v>6</v>
      </c>
    </row>
    <row r="5" spans="1:27">
      <c r="A5" s="139"/>
      <c r="B5" s="130" t="s">
        <v>18</v>
      </c>
      <c r="C5" s="252">
        <v>568</v>
      </c>
      <c r="D5" s="252">
        <v>17</v>
      </c>
      <c r="E5" s="252">
        <v>18</v>
      </c>
      <c r="F5" s="252">
        <v>66</v>
      </c>
      <c r="G5" s="252">
        <v>5</v>
      </c>
      <c r="H5" s="252">
        <v>64</v>
      </c>
      <c r="I5" s="199">
        <v>0</v>
      </c>
      <c r="J5" s="199">
        <v>1</v>
      </c>
      <c r="K5" s="199">
        <v>0</v>
      </c>
      <c r="L5" s="199">
        <v>0</v>
      </c>
      <c r="M5" s="200">
        <f>+SUM(C5:L5)</f>
        <v>739</v>
      </c>
      <c r="N5" s="129"/>
      <c r="O5" s="185"/>
      <c r="P5" s="185"/>
    </row>
    <row r="6" spans="1:27" s="144" customFormat="1">
      <c r="A6" s="139">
        <v>1</v>
      </c>
      <c r="B6" s="130" t="s">
        <v>19</v>
      </c>
      <c r="C6" s="252">
        <v>342</v>
      </c>
      <c r="D6" s="252">
        <v>17</v>
      </c>
      <c r="E6" s="252">
        <v>17</v>
      </c>
      <c r="F6" s="252">
        <v>65</v>
      </c>
      <c r="G6" s="252">
        <v>5</v>
      </c>
      <c r="H6" s="252">
        <v>64</v>
      </c>
      <c r="I6" s="199">
        <v>0</v>
      </c>
      <c r="J6" s="199">
        <v>0</v>
      </c>
      <c r="K6" s="199">
        <v>0</v>
      </c>
      <c r="L6" s="199">
        <v>0</v>
      </c>
      <c r="M6" s="200">
        <f t="shared" ref="M6:M14" si="0">+SUM(C6:L6)</f>
        <v>510</v>
      </c>
      <c r="N6" s="132"/>
      <c r="O6" s="132"/>
      <c r="P6" s="132"/>
    </row>
    <row r="7" spans="1:27">
      <c r="A7" s="139" t="s">
        <v>20</v>
      </c>
      <c r="B7" s="130" t="s">
        <v>21</v>
      </c>
      <c r="C7" s="252">
        <v>308</v>
      </c>
      <c r="D7" s="252">
        <v>3</v>
      </c>
      <c r="E7" s="199">
        <v>5</v>
      </c>
      <c r="F7" s="199">
        <v>16</v>
      </c>
      <c r="G7" s="199">
        <v>0</v>
      </c>
      <c r="H7" s="252">
        <v>7</v>
      </c>
      <c r="I7" s="199">
        <v>0</v>
      </c>
      <c r="J7" s="199">
        <v>0</v>
      </c>
      <c r="K7" s="199">
        <v>0</v>
      </c>
      <c r="L7" s="199">
        <v>0</v>
      </c>
      <c r="M7" s="200">
        <f t="shared" si="0"/>
        <v>339</v>
      </c>
      <c r="N7" s="131"/>
    </row>
    <row r="8" spans="1:27">
      <c r="A8" s="139" t="s">
        <v>22</v>
      </c>
      <c r="B8" s="130" t="s">
        <v>23</v>
      </c>
      <c r="C8" s="252">
        <v>34</v>
      </c>
      <c r="D8" s="252">
        <v>14</v>
      </c>
      <c r="E8" s="252">
        <v>12</v>
      </c>
      <c r="F8" s="252">
        <v>49</v>
      </c>
      <c r="G8" s="252">
        <v>5</v>
      </c>
      <c r="H8" s="252">
        <v>57</v>
      </c>
      <c r="I8" s="199">
        <v>0</v>
      </c>
      <c r="J8" s="199">
        <v>0</v>
      </c>
      <c r="K8" s="199">
        <v>0</v>
      </c>
      <c r="L8" s="199">
        <v>0</v>
      </c>
      <c r="M8" s="200">
        <f t="shared" si="0"/>
        <v>171</v>
      </c>
      <c r="N8" s="131"/>
    </row>
    <row r="9" spans="1:27" s="144" customFormat="1">
      <c r="A9" s="139">
        <v>2</v>
      </c>
      <c r="B9" s="130" t="s">
        <v>24</v>
      </c>
      <c r="C9" s="252">
        <v>5</v>
      </c>
      <c r="D9" s="199">
        <v>0</v>
      </c>
      <c r="E9" s="199">
        <v>0</v>
      </c>
      <c r="F9" s="199">
        <v>0</v>
      </c>
      <c r="G9" s="199">
        <v>0</v>
      </c>
      <c r="H9" s="199">
        <v>0</v>
      </c>
      <c r="I9" s="199">
        <v>0</v>
      </c>
      <c r="J9" s="199">
        <v>0</v>
      </c>
      <c r="K9" s="199">
        <v>0</v>
      </c>
      <c r="L9" s="199">
        <v>0</v>
      </c>
      <c r="M9" s="200">
        <f t="shared" si="0"/>
        <v>5</v>
      </c>
      <c r="N9" s="132"/>
    </row>
    <row r="10" spans="1:27">
      <c r="A10" s="139" t="s">
        <v>25</v>
      </c>
      <c r="B10" s="130" t="s">
        <v>21</v>
      </c>
      <c r="C10" s="252">
        <v>5</v>
      </c>
      <c r="D10" s="199">
        <v>0</v>
      </c>
      <c r="E10" s="199">
        <v>0</v>
      </c>
      <c r="F10" s="199">
        <v>0</v>
      </c>
      <c r="G10" s="199">
        <v>0</v>
      </c>
      <c r="H10" s="199">
        <v>0</v>
      </c>
      <c r="I10" s="199">
        <v>0</v>
      </c>
      <c r="J10" s="199">
        <v>0</v>
      </c>
      <c r="K10" s="199">
        <v>0</v>
      </c>
      <c r="L10" s="199">
        <v>0</v>
      </c>
      <c r="M10" s="200">
        <f t="shared" si="0"/>
        <v>5</v>
      </c>
      <c r="N10" s="131"/>
    </row>
    <row r="11" spans="1:27">
      <c r="A11" s="139" t="s">
        <v>26</v>
      </c>
      <c r="B11" s="130" t="s">
        <v>23</v>
      </c>
      <c r="C11" s="246">
        <v>0</v>
      </c>
      <c r="D11" s="199">
        <v>0</v>
      </c>
      <c r="E11" s="199">
        <v>0</v>
      </c>
      <c r="F11" s="199">
        <v>0</v>
      </c>
      <c r="G11" s="199">
        <v>0</v>
      </c>
      <c r="H11" s="199">
        <v>0</v>
      </c>
      <c r="I11" s="199">
        <v>0</v>
      </c>
      <c r="J11" s="199">
        <v>0</v>
      </c>
      <c r="K11" s="199">
        <v>0</v>
      </c>
      <c r="L11" s="199">
        <v>0</v>
      </c>
      <c r="M11" s="199">
        <v>0</v>
      </c>
      <c r="N11" s="131"/>
    </row>
    <row r="12" spans="1:27" s="144" customFormat="1">
      <c r="A12" s="139">
        <v>3</v>
      </c>
      <c r="B12" s="130" t="s">
        <v>27</v>
      </c>
      <c r="C12" s="252">
        <v>221</v>
      </c>
      <c r="D12" s="246">
        <v>0</v>
      </c>
      <c r="E12" s="246">
        <v>1</v>
      </c>
      <c r="F12" s="199">
        <v>1</v>
      </c>
      <c r="G12" s="199">
        <v>0</v>
      </c>
      <c r="H12" s="199">
        <v>0</v>
      </c>
      <c r="I12" s="199">
        <v>0</v>
      </c>
      <c r="J12" s="199">
        <v>1</v>
      </c>
      <c r="K12" s="199">
        <v>0</v>
      </c>
      <c r="L12" s="199">
        <v>0</v>
      </c>
      <c r="M12" s="200">
        <f t="shared" si="0"/>
        <v>224</v>
      </c>
      <c r="N12" s="132"/>
    </row>
    <row r="13" spans="1:27">
      <c r="A13" s="139" t="s">
        <v>28</v>
      </c>
      <c r="B13" s="130" t="s">
        <v>21</v>
      </c>
      <c r="C13" s="252">
        <v>221</v>
      </c>
      <c r="D13" s="199">
        <v>0</v>
      </c>
      <c r="E13" s="199">
        <v>0</v>
      </c>
      <c r="F13" s="199">
        <v>0</v>
      </c>
      <c r="G13" s="199">
        <v>0</v>
      </c>
      <c r="H13" s="199">
        <v>0</v>
      </c>
      <c r="I13" s="199">
        <v>0</v>
      </c>
      <c r="J13" s="199">
        <v>0</v>
      </c>
      <c r="K13" s="199">
        <v>0</v>
      </c>
      <c r="L13" s="199">
        <v>0</v>
      </c>
      <c r="M13" s="200">
        <f t="shared" si="0"/>
        <v>221</v>
      </c>
      <c r="N13" s="133"/>
    </row>
    <row r="14" spans="1:27">
      <c r="A14" s="139" t="s">
        <v>29</v>
      </c>
      <c r="B14" s="130" t="s">
        <v>23</v>
      </c>
      <c r="C14" s="199">
        <v>0</v>
      </c>
      <c r="D14" s="246">
        <v>0</v>
      </c>
      <c r="E14" s="199">
        <v>1</v>
      </c>
      <c r="F14" s="199">
        <v>1</v>
      </c>
      <c r="G14" s="199">
        <v>0</v>
      </c>
      <c r="H14" s="199">
        <v>0</v>
      </c>
      <c r="I14" s="199">
        <v>0</v>
      </c>
      <c r="J14" s="199">
        <v>1</v>
      </c>
      <c r="K14" s="199">
        <v>0</v>
      </c>
      <c r="L14" s="199">
        <v>0</v>
      </c>
      <c r="M14" s="200">
        <f t="shared" si="0"/>
        <v>3</v>
      </c>
      <c r="N14" s="133"/>
    </row>
    <row r="15" spans="1:27">
      <c r="C15" s="100"/>
      <c r="D15" s="100"/>
      <c r="E15" s="100"/>
      <c r="F15" s="100"/>
      <c r="G15" s="100"/>
      <c r="H15" s="100"/>
      <c r="J15" s="100"/>
      <c r="K15" s="100"/>
      <c r="L15" s="100"/>
    </row>
    <row r="16" spans="1:27"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O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</row>
    <row r="17" spans="1:27">
      <c r="B17" s="188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90"/>
      <c r="O17" s="189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</row>
    <row r="18" spans="1:27">
      <c r="B18" s="188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90"/>
      <c r="O18" s="189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</row>
    <row r="19" spans="1:27">
      <c r="A19" s="229"/>
      <c r="B19" s="192"/>
      <c r="C19" s="193"/>
      <c r="D19" s="193"/>
      <c r="E19" s="193"/>
      <c r="F19" s="211"/>
      <c r="G19" s="211"/>
      <c r="H19" s="211"/>
      <c r="I19" s="211"/>
      <c r="J19" s="211"/>
      <c r="K19" s="211"/>
      <c r="L19" s="211"/>
      <c r="M19" s="211"/>
      <c r="N19" s="190"/>
      <c r="O19" s="189"/>
      <c r="Q19" s="135"/>
      <c r="R19" s="135"/>
      <c r="S19" s="135"/>
      <c r="T19" s="135"/>
      <c r="U19" s="135"/>
      <c r="V19" s="135"/>
      <c r="W19" s="135"/>
      <c r="X19" s="135"/>
      <c r="Y19" s="135"/>
      <c r="Z19" s="135"/>
      <c r="AA19" s="135"/>
    </row>
    <row r="20" spans="1:27">
      <c r="A20" s="229"/>
      <c r="B20" s="192"/>
      <c r="C20" s="229"/>
      <c r="D20" s="229"/>
      <c r="E20" s="229"/>
      <c r="F20" s="212"/>
      <c r="G20" s="212"/>
      <c r="H20" s="212"/>
      <c r="I20" s="212"/>
      <c r="J20" s="212"/>
      <c r="K20" s="212"/>
      <c r="L20" s="212"/>
      <c r="M20" s="212"/>
      <c r="N20" s="190"/>
      <c r="O20" s="189"/>
      <c r="Q20" s="135"/>
      <c r="R20" s="135"/>
      <c r="S20" s="135"/>
      <c r="T20" s="135"/>
      <c r="U20" s="135"/>
      <c r="V20" s="135"/>
      <c r="W20" s="135"/>
      <c r="X20" s="135"/>
      <c r="Y20" s="135"/>
      <c r="Z20" s="135"/>
      <c r="AA20" s="135"/>
    </row>
    <row r="21" spans="1:27">
      <c r="A21" s="229"/>
      <c r="B21" s="192"/>
      <c r="C21" s="229"/>
      <c r="D21" s="229"/>
      <c r="E21" s="229"/>
      <c r="F21" s="212"/>
      <c r="G21" s="212"/>
      <c r="H21" s="212"/>
      <c r="I21" s="212"/>
      <c r="J21" s="212"/>
      <c r="K21" s="212"/>
      <c r="L21" s="212"/>
      <c r="M21" s="212"/>
      <c r="N21" s="190"/>
      <c r="O21" s="190"/>
    </row>
    <row r="22" spans="1:27">
      <c r="A22" s="229"/>
      <c r="B22" s="192"/>
      <c r="C22" s="229"/>
      <c r="D22" s="229"/>
      <c r="E22" s="229"/>
      <c r="F22" s="212"/>
      <c r="G22" s="212"/>
      <c r="H22" s="212"/>
      <c r="I22" s="212"/>
      <c r="J22" s="212"/>
      <c r="K22" s="212"/>
      <c r="L22" s="212"/>
      <c r="M22" s="212"/>
      <c r="N22" s="190"/>
      <c r="O22" s="190"/>
    </row>
    <row r="23" spans="1:27">
      <c r="A23" s="229"/>
      <c r="B23" s="192"/>
      <c r="C23" s="229"/>
      <c r="D23" s="229"/>
      <c r="E23" s="229"/>
      <c r="F23" s="212"/>
      <c r="G23" s="212"/>
      <c r="H23" s="212"/>
      <c r="I23" s="212"/>
      <c r="J23" s="212"/>
      <c r="K23" s="212"/>
      <c r="L23" s="212"/>
      <c r="M23" s="213"/>
      <c r="N23" s="190"/>
      <c r="O23" s="190"/>
    </row>
    <row r="24" spans="1:27">
      <c r="A24" s="229"/>
      <c r="B24" s="192"/>
      <c r="C24" s="229"/>
      <c r="D24" s="229"/>
      <c r="E24" s="229"/>
      <c r="F24" s="212"/>
      <c r="G24" s="212"/>
      <c r="H24" s="212"/>
      <c r="I24" s="212"/>
      <c r="J24" s="212"/>
      <c r="K24" s="212"/>
      <c r="L24" s="212"/>
      <c r="M24" s="212"/>
      <c r="N24" s="190"/>
      <c r="O24" s="190"/>
    </row>
    <row r="25" spans="1:27">
      <c r="A25" s="229"/>
      <c r="B25" s="230" t="s">
        <v>87</v>
      </c>
      <c r="C25" s="231">
        <f>M6/M$5</f>
        <v>0.69012178619756426</v>
      </c>
      <c r="D25" s="232">
        <f>C25-(C$28-1)*C25</f>
        <v>0.69012178619756426</v>
      </c>
      <c r="E25" s="229"/>
      <c r="F25" s="212"/>
      <c r="G25" s="212"/>
      <c r="H25" s="212"/>
      <c r="I25" s="212"/>
      <c r="J25" s="212"/>
      <c r="K25" s="212"/>
      <c r="L25" s="212"/>
      <c r="M25" s="212"/>
      <c r="N25" s="190"/>
      <c r="O25" s="190"/>
    </row>
    <row r="26" spans="1:27">
      <c r="A26" s="229"/>
      <c r="B26" s="230" t="s">
        <v>88</v>
      </c>
      <c r="C26" s="231">
        <f>M9/M$5</f>
        <v>6.7658998646820028E-3</v>
      </c>
      <c r="D26" s="232">
        <f>C26-(C$28-1)*C26</f>
        <v>6.7658998646820028E-3</v>
      </c>
      <c r="E26" s="229"/>
      <c r="F26" s="212"/>
      <c r="G26" s="212"/>
      <c r="H26" s="212"/>
      <c r="I26" s="212"/>
      <c r="J26" s="212"/>
      <c r="K26" s="212"/>
      <c r="L26" s="212"/>
      <c r="M26" s="212"/>
      <c r="N26" s="190"/>
      <c r="O26" s="190"/>
    </row>
    <row r="27" spans="1:27">
      <c r="A27" s="229"/>
      <c r="B27" s="230" t="s">
        <v>89</v>
      </c>
      <c r="C27" s="231">
        <f>M12/M$5</f>
        <v>0.30311231393775373</v>
      </c>
      <c r="D27" s="232">
        <f>C27-(C$28-1)*C27</f>
        <v>0.30311231393775373</v>
      </c>
      <c r="E27" s="229"/>
      <c r="F27" s="212"/>
      <c r="G27" s="212"/>
      <c r="H27" s="212"/>
      <c r="I27" s="212"/>
      <c r="J27" s="212"/>
      <c r="K27" s="212"/>
      <c r="L27" s="212"/>
      <c r="M27" s="212"/>
      <c r="N27" s="190"/>
      <c r="O27" s="190"/>
    </row>
    <row r="28" spans="1:27">
      <c r="A28" s="229"/>
      <c r="B28" s="228"/>
      <c r="C28" s="231">
        <f>SUM(C25:C27)</f>
        <v>1</v>
      </c>
      <c r="D28" s="232">
        <f>SUM(D25:D27)</f>
        <v>1</v>
      </c>
      <c r="E28" s="193"/>
      <c r="F28" s="212"/>
      <c r="G28" s="212"/>
      <c r="H28" s="212"/>
      <c r="I28" s="212"/>
      <c r="J28" s="212"/>
      <c r="K28" s="212"/>
      <c r="L28" s="212"/>
      <c r="M28" s="212"/>
      <c r="N28" s="190"/>
      <c r="O28" s="190"/>
    </row>
    <row r="29" spans="1:27">
      <c r="A29" s="229"/>
      <c r="B29" s="192"/>
      <c r="C29" s="193"/>
      <c r="D29" s="193"/>
      <c r="E29" s="193"/>
      <c r="F29" s="212"/>
      <c r="G29" s="212"/>
      <c r="H29" s="212"/>
      <c r="I29" s="212"/>
      <c r="J29" s="212"/>
      <c r="K29" s="212"/>
      <c r="L29" s="212"/>
      <c r="M29" s="212"/>
      <c r="N29" s="190"/>
      <c r="O29" s="190"/>
    </row>
    <row r="30" spans="1:27">
      <c r="A30" s="229"/>
      <c r="B30" s="192"/>
      <c r="C30" s="194"/>
      <c r="D30" s="194"/>
      <c r="E30" s="194"/>
      <c r="F30" s="214"/>
      <c r="G30" s="214"/>
      <c r="H30" s="214"/>
      <c r="I30" s="214"/>
      <c r="J30" s="214"/>
      <c r="K30" s="214"/>
      <c r="L30" s="214"/>
      <c r="M30" s="214"/>
      <c r="N30" s="190"/>
      <c r="O30" s="190"/>
    </row>
    <row r="31" spans="1:27">
      <c r="A31" s="229"/>
      <c r="B31" s="192"/>
      <c r="C31" s="194"/>
      <c r="D31" s="194"/>
      <c r="E31" s="194"/>
      <c r="F31" s="214"/>
      <c r="G31" s="214"/>
      <c r="H31" s="214"/>
      <c r="I31" s="214"/>
      <c r="J31" s="214"/>
      <c r="K31" s="214"/>
      <c r="L31" s="214"/>
      <c r="M31" s="214"/>
      <c r="N31" s="190"/>
      <c r="O31" s="190"/>
    </row>
    <row r="32" spans="1:27">
      <c r="B32" s="210"/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190"/>
      <c r="O32" s="190"/>
    </row>
    <row r="33" spans="2:15">
      <c r="B33" s="210"/>
      <c r="C33" s="214"/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190"/>
      <c r="O33" s="190"/>
    </row>
    <row r="34" spans="2:15">
      <c r="B34" s="210"/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190"/>
      <c r="O34" s="190"/>
    </row>
    <row r="35" spans="2:15">
      <c r="B35" s="210"/>
      <c r="C35" s="214"/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190"/>
      <c r="O35" s="190"/>
    </row>
    <row r="36" spans="2:15">
      <c r="B36" s="210"/>
      <c r="C36" s="214"/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190"/>
      <c r="O36" s="190"/>
    </row>
    <row r="37" spans="2:15">
      <c r="B37" s="192"/>
      <c r="C37" s="194"/>
      <c r="D37" s="194"/>
      <c r="E37" s="194"/>
      <c r="F37" s="194"/>
      <c r="G37" s="191"/>
      <c r="H37" s="191"/>
      <c r="I37" s="191"/>
      <c r="J37" s="191"/>
      <c r="K37" s="191"/>
      <c r="L37" s="191"/>
      <c r="M37" s="191"/>
      <c r="N37" s="190"/>
      <c r="O37" s="190"/>
    </row>
    <row r="38" spans="2:15">
      <c r="B38" s="192"/>
      <c r="C38" s="194"/>
      <c r="D38" s="194"/>
      <c r="E38" s="194"/>
      <c r="F38" s="194"/>
      <c r="G38" s="191"/>
      <c r="H38" s="191"/>
      <c r="I38" s="191"/>
      <c r="J38" s="191"/>
      <c r="K38" s="191"/>
      <c r="L38" s="191"/>
      <c r="M38" s="191"/>
      <c r="N38" s="190"/>
      <c r="O38" s="190"/>
    </row>
    <row r="39" spans="2:15">
      <c r="B39" s="188"/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0"/>
      <c r="O39" s="190"/>
    </row>
    <row r="40" spans="2:15">
      <c r="B40" s="188"/>
      <c r="C40" s="190"/>
      <c r="D40" s="190"/>
      <c r="E40" s="190"/>
      <c r="F40" s="190"/>
      <c r="G40" s="190"/>
      <c r="H40" s="190"/>
      <c r="I40" s="190"/>
      <c r="J40" s="190"/>
      <c r="K40" s="190"/>
      <c r="L40" s="190"/>
      <c r="M40" s="190"/>
      <c r="N40" s="190"/>
      <c r="O40" s="190"/>
    </row>
    <row r="42" spans="2:15">
      <c r="M42" s="186"/>
    </row>
  </sheetData>
  <mergeCells count="2">
    <mergeCell ref="B1:M1"/>
    <mergeCell ref="I3:M3"/>
  </mergeCells>
  <phoneticPr fontId="1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O20"/>
  <sheetViews>
    <sheetView showGridLines="0" zoomScaleNormal="75" workbookViewId="0">
      <selection sqref="A1:L1"/>
    </sheetView>
  </sheetViews>
  <sheetFormatPr defaultColWidth="10.28515625" defaultRowHeight="15.75"/>
  <cols>
    <col min="1" max="1" width="41.28515625" style="45" customWidth="1"/>
    <col min="2" max="2" width="10.7109375" style="44" bestFit="1" customWidth="1"/>
    <col min="3" max="3" width="12.42578125" style="44" bestFit="1" customWidth="1"/>
    <col min="4" max="4" width="10.42578125" style="44" bestFit="1" customWidth="1"/>
    <col min="5" max="5" width="11.5703125" style="44" bestFit="1" customWidth="1"/>
    <col min="6" max="6" width="12.5703125" style="44" bestFit="1" customWidth="1"/>
    <col min="7" max="7" width="10.28515625" style="44" bestFit="1" customWidth="1"/>
    <col min="8" max="8" width="9.140625" style="44" bestFit="1" customWidth="1"/>
    <col min="9" max="9" width="11.7109375" style="44" bestFit="1" customWidth="1"/>
    <col min="10" max="10" width="16.28515625" style="44" bestFit="1" customWidth="1"/>
    <col min="11" max="11" width="12.5703125" style="44" customWidth="1"/>
    <col min="12" max="12" width="13.5703125" style="44" customWidth="1"/>
    <col min="13" max="13" width="13.85546875" style="44" bestFit="1" customWidth="1"/>
    <col min="14" max="14" width="10.28515625" style="44"/>
    <col min="15" max="15" width="14" style="44" bestFit="1" customWidth="1"/>
    <col min="16" max="16384" width="10.28515625" style="44"/>
  </cols>
  <sheetData>
    <row r="1" spans="1:15" ht="21" customHeight="1">
      <c r="A1" s="310" t="s">
        <v>99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</row>
    <row r="2" spans="1:15" ht="7.5" customHeight="1">
      <c r="A2" s="44"/>
    </row>
    <row r="3" spans="1:15">
      <c r="I3" s="311" t="s">
        <v>46</v>
      </c>
      <c r="J3" s="311"/>
      <c r="K3" s="311"/>
      <c r="L3" s="311"/>
    </row>
    <row r="4" spans="1:15" ht="57.75" customHeight="1">
      <c r="A4" s="46" t="s">
        <v>5</v>
      </c>
      <c r="B4" s="82" t="s">
        <v>0</v>
      </c>
      <c r="C4" s="82" t="s">
        <v>1</v>
      </c>
      <c r="D4" s="82" t="s">
        <v>17</v>
      </c>
      <c r="E4" s="82" t="s">
        <v>2</v>
      </c>
      <c r="F4" s="84" t="s">
        <v>81</v>
      </c>
      <c r="G4" s="82" t="s">
        <v>8</v>
      </c>
      <c r="H4" s="83" t="s">
        <v>54</v>
      </c>
      <c r="I4" s="83" t="s">
        <v>32</v>
      </c>
      <c r="J4" s="85" t="s">
        <v>70</v>
      </c>
      <c r="K4" s="85" t="s">
        <v>82</v>
      </c>
      <c r="L4" s="41" t="s">
        <v>6</v>
      </c>
    </row>
    <row r="5" spans="1:15">
      <c r="A5" s="48" t="s">
        <v>30</v>
      </c>
      <c r="B5" s="253">
        <v>136</v>
      </c>
      <c r="C5" s="253">
        <v>73</v>
      </c>
      <c r="D5" s="253">
        <v>55</v>
      </c>
      <c r="E5" s="253">
        <v>569</v>
      </c>
      <c r="F5" s="253">
        <v>16</v>
      </c>
      <c r="G5" s="253">
        <v>56</v>
      </c>
      <c r="H5" s="216">
        <v>0</v>
      </c>
      <c r="I5" s="216">
        <v>0</v>
      </c>
      <c r="J5" s="216">
        <v>0</v>
      </c>
      <c r="K5" s="216">
        <v>0</v>
      </c>
      <c r="L5" s="201">
        <f>+SUM(B5:K5)</f>
        <v>905</v>
      </c>
      <c r="M5" s="47"/>
      <c r="N5" s="111"/>
      <c r="O5" s="142"/>
    </row>
    <row r="6" spans="1:15" ht="47.25">
      <c r="A6" s="48" t="s">
        <v>67</v>
      </c>
      <c r="B6" s="253">
        <v>6048</v>
      </c>
      <c r="C6" s="253">
        <v>4367</v>
      </c>
      <c r="D6" s="253">
        <v>7902</v>
      </c>
      <c r="E6" s="253">
        <v>24048</v>
      </c>
      <c r="F6" s="253">
        <v>4494</v>
      </c>
      <c r="G6" s="253">
        <v>3850</v>
      </c>
      <c r="H6" s="253">
        <v>471</v>
      </c>
      <c r="I6" s="253">
        <v>651</v>
      </c>
      <c r="J6" s="253">
        <v>53</v>
      </c>
      <c r="K6" s="253">
        <v>1366</v>
      </c>
      <c r="L6" s="201">
        <f t="shared" ref="L6:L9" si="0">+SUM(B6:K6)</f>
        <v>53250</v>
      </c>
      <c r="M6" s="47"/>
      <c r="N6" s="111"/>
      <c r="O6" s="142"/>
    </row>
    <row r="7" spans="1:15">
      <c r="A7" s="48" t="s">
        <v>68</v>
      </c>
      <c r="B7" s="253">
        <v>1629</v>
      </c>
      <c r="C7" s="253">
        <v>898</v>
      </c>
      <c r="D7" s="253">
        <v>8605</v>
      </c>
      <c r="E7" s="253">
        <v>7079</v>
      </c>
      <c r="F7" s="253">
        <v>3105</v>
      </c>
      <c r="G7" s="253">
        <v>1540</v>
      </c>
      <c r="H7" s="253">
        <v>5</v>
      </c>
      <c r="I7" s="253">
        <v>5</v>
      </c>
      <c r="J7" s="253">
        <v>11</v>
      </c>
      <c r="K7" s="216">
        <v>0</v>
      </c>
      <c r="L7" s="201">
        <f t="shared" si="0"/>
        <v>22877</v>
      </c>
      <c r="M7" s="47"/>
      <c r="N7" s="111"/>
      <c r="O7" s="142"/>
    </row>
    <row r="8" spans="1:15" ht="31.5">
      <c r="A8" s="48" t="s">
        <v>79</v>
      </c>
      <c r="B8" s="253">
        <v>815</v>
      </c>
      <c r="C8" s="253">
        <v>417</v>
      </c>
      <c r="D8" s="253">
        <v>1710</v>
      </c>
      <c r="E8" s="253">
        <v>2918</v>
      </c>
      <c r="F8" s="253">
        <v>149</v>
      </c>
      <c r="G8" s="253">
        <v>160</v>
      </c>
      <c r="H8" s="253">
        <v>41</v>
      </c>
      <c r="I8" s="253">
        <v>66</v>
      </c>
      <c r="J8" s="216">
        <v>0</v>
      </c>
      <c r="K8" s="253">
        <v>3</v>
      </c>
      <c r="L8" s="201">
        <f t="shared" si="0"/>
        <v>6279</v>
      </c>
      <c r="M8" s="47"/>
      <c r="N8" s="111"/>
      <c r="O8" s="142"/>
    </row>
    <row r="9" spans="1:15" ht="31.5">
      <c r="A9" s="48" t="s">
        <v>80</v>
      </c>
      <c r="B9" s="216">
        <v>0</v>
      </c>
      <c r="C9" s="216">
        <v>0</v>
      </c>
      <c r="D9" s="216">
        <v>0</v>
      </c>
      <c r="E9" s="216">
        <v>0</v>
      </c>
      <c r="F9" s="216">
        <v>0</v>
      </c>
      <c r="G9" s="216">
        <v>46</v>
      </c>
      <c r="H9" s="216">
        <v>0</v>
      </c>
      <c r="I9" s="216">
        <v>0</v>
      </c>
      <c r="J9" s="216">
        <v>0</v>
      </c>
      <c r="K9" s="216">
        <v>0</v>
      </c>
      <c r="L9" s="216">
        <f t="shared" si="0"/>
        <v>46</v>
      </c>
      <c r="M9" s="47"/>
      <c r="N9" s="111"/>
      <c r="O9" s="142"/>
    </row>
    <row r="10" spans="1:15">
      <c r="A10" s="49" t="s">
        <v>6</v>
      </c>
      <c r="B10" s="201">
        <f>+SUM(B5:B9)</f>
        <v>8628</v>
      </c>
      <c r="C10" s="201">
        <f t="shared" ref="C10:L10" si="1">+SUM(C5:C9)</f>
        <v>5755</v>
      </c>
      <c r="D10" s="201">
        <f t="shared" si="1"/>
        <v>18272</v>
      </c>
      <c r="E10" s="201">
        <f t="shared" si="1"/>
        <v>34614</v>
      </c>
      <c r="F10" s="201">
        <f t="shared" si="1"/>
        <v>7764</v>
      </c>
      <c r="G10" s="201">
        <f t="shared" si="1"/>
        <v>5652</v>
      </c>
      <c r="H10" s="201">
        <f t="shared" si="1"/>
        <v>517</v>
      </c>
      <c r="I10" s="201">
        <f t="shared" si="1"/>
        <v>722</v>
      </c>
      <c r="J10" s="201">
        <f t="shared" si="1"/>
        <v>64</v>
      </c>
      <c r="K10" s="201">
        <f t="shared" si="1"/>
        <v>1369</v>
      </c>
      <c r="L10" s="201">
        <f t="shared" si="1"/>
        <v>83357</v>
      </c>
      <c r="M10" s="112"/>
      <c r="N10" s="111"/>
      <c r="O10" s="142"/>
    </row>
    <row r="11" spans="1:15" ht="9.75" customHeight="1"/>
    <row r="15" spans="1:15"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</row>
    <row r="16" spans="1:15"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</row>
    <row r="17" spans="2:13"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</row>
    <row r="18" spans="2:13"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</row>
    <row r="19" spans="2:13"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</row>
    <row r="20" spans="2:13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</row>
  </sheetData>
  <mergeCells count="2">
    <mergeCell ref="A1:L1"/>
    <mergeCell ref="I3:L3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X18"/>
  <sheetViews>
    <sheetView showGridLines="0" zoomScaleNormal="75" workbookViewId="0">
      <selection sqref="A1:M1"/>
    </sheetView>
  </sheetViews>
  <sheetFormatPr defaultRowHeight="15.75"/>
  <cols>
    <col min="1" max="1" width="3.5703125" style="33" customWidth="1"/>
    <col min="2" max="2" width="52.28515625" style="34" customWidth="1"/>
    <col min="3" max="10" width="12.5703125" style="27" customWidth="1"/>
    <col min="11" max="11" width="15.85546875" style="27" customWidth="1"/>
    <col min="12" max="13" width="12.5703125" style="27" customWidth="1"/>
    <col min="14" max="14" width="9.7109375" style="27" bestFit="1" customWidth="1"/>
    <col min="15" max="15" width="18" style="28" bestFit="1" customWidth="1"/>
    <col min="16" max="16" width="32.5703125" style="28" bestFit="1" customWidth="1"/>
    <col min="17" max="17" width="13.140625" style="27" bestFit="1" customWidth="1"/>
    <col min="18" max="18" width="14.28515625" style="27" bestFit="1" customWidth="1"/>
    <col min="19" max="19" width="15.85546875" style="27" bestFit="1" customWidth="1"/>
    <col min="20" max="20" width="13.140625" style="27" bestFit="1" customWidth="1"/>
    <col min="21" max="21" width="15.85546875" style="27" bestFit="1" customWidth="1"/>
    <col min="22" max="22" width="13.140625" style="27" bestFit="1" customWidth="1"/>
    <col min="23" max="24" width="10.7109375" style="27" bestFit="1" customWidth="1"/>
    <col min="25" max="16384" width="9.140625" style="27"/>
  </cols>
  <sheetData>
    <row r="1" spans="1:24">
      <c r="A1" s="270" t="s">
        <v>39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</row>
    <row r="2" spans="1:24">
      <c r="A2" s="37"/>
      <c r="B2" s="37"/>
      <c r="C2" s="37"/>
      <c r="D2" s="37"/>
      <c r="E2" s="37"/>
      <c r="F2" s="37"/>
      <c r="G2" s="37"/>
      <c r="H2" s="38"/>
      <c r="I2" s="39"/>
      <c r="J2" s="62"/>
      <c r="K2" s="62"/>
      <c r="L2" s="62"/>
      <c r="M2" s="13"/>
    </row>
    <row r="3" spans="1:24" s="29" customFormat="1" ht="56.25" customHeight="1">
      <c r="A3" s="40" t="s">
        <v>7</v>
      </c>
      <c r="B3" s="46" t="s">
        <v>5</v>
      </c>
      <c r="C3" s="84" t="s">
        <v>0</v>
      </c>
      <c r="D3" s="84" t="s">
        <v>1</v>
      </c>
      <c r="E3" s="84" t="s">
        <v>17</v>
      </c>
      <c r="F3" s="84" t="s">
        <v>2</v>
      </c>
      <c r="G3" s="84" t="s">
        <v>81</v>
      </c>
      <c r="H3" s="84" t="s">
        <v>8</v>
      </c>
      <c r="I3" s="85" t="s">
        <v>54</v>
      </c>
      <c r="J3" s="85" t="s">
        <v>32</v>
      </c>
      <c r="K3" s="85" t="s">
        <v>70</v>
      </c>
      <c r="L3" s="85" t="s">
        <v>82</v>
      </c>
      <c r="M3" s="41" t="s">
        <v>6</v>
      </c>
      <c r="O3" s="30"/>
      <c r="P3" s="30"/>
    </row>
    <row r="4" spans="1:24" s="29" customFormat="1" ht="31.5">
      <c r="A4" s="126">
        <v>1</v>
      </c>
      <c r="B4" s="106" t="s">
        <v>101</v>
      </c>
      <c r="C4" s="197">
        <v>124871</v>
      </c>
      <c r="D4" s="197">
        <v>37421</v>
      </c>
      <c r="E4" s="197">
        <v>15742</v>
      </c>
      <c r="F4" s="197">
        <v>134798</v>
      </c>
      <c r="G4" s="197">
        <v>32958</v>
      </c>
      <c r="H4" s="197">
        <v>43260</v>
      </c>
      <c r="I4" s="197">
        <v>6807</v>
      </c>
      <c r="J4" s="197">
        <v>11576</v>
      </c>
      <c r="K4" s="197">
        <v>226</v>
      </c>
      <c r="L4" s="197">
        <v>1675</v>
      </c>
      <c r="M4" s="197">
        <f>+SUM(C4:L4)</f>
        <v>409334</v>
      </c>
      <c r="O4" s="30"/>
      <c r="P4" s="30"/>
    </row>
    <row r="5" spans="1:24" ht="32.25" customHeight="1">
      <c r="A5" s="126">
        <v>2</v>
      </c>
      <c r="B5" s="106" t="s">
        <v>102</v>
      </c>
      <c r="C5" s="254">
        <v>155230.68799999999</v>
      </c>
      <c r="D5" s="254">
        <v>67148.23</v>
      </c>
      <c r="E5" s="254">
        <v>22974.06</v>
      </c>
      <c r="F5" s="254">
        <v>302027.26899999997</v>
      </c>
      <c r="G5" s="254">
        <v>109747.959</v>
      </c>
      <c r="H5" s="254">
        <v>95572.482999999993</v>
      </c>
      <c r="I5" s="254">
        <v>20925.722000000002</v>
      </c>
      <c r="J5" s="254">
        <v>17164.615000000002</v>
      </c>
      <c r="K5" s="254">
        <v>428.91500000000002</v>
      </c>
      <c r="L5" s="254">
        <v>536.37900000000002</v>
      </c>
      <c r="M5" s="197">
        <f>+SUM(C5:L5)</f>
        <v>791756.32</v>
      </c>
      <c r="N5" s="31"/>
      <c r="O5" s="187"/>
      <c r="P5" s="187"/>
      <c r="Q5" s="187"/>
      <c r="R5" s="187"/>
      <c r="S5" s="187"/>
      <c r="T5" s="187"/>
      <c r="U5" s="187"/>
      <c r="V5" s="187"/>
      <c r="W5" s="187"/>
      <c r="X5" s="187"/>
    </row>
    <row r="6" spans="1:24" s="66" customFormat="1" ht="47.25" customHeight="1">
      <c r="A6" s="126">
        <v>3</v>
      </c>
      <c r="B6" s="106" t="s">
        <v>103</v>
      </c>
      <c r="C6" s="254">
        <v>5093.9459999999999</v>
      </c>
      <c r="D6" s="254">
        <v>3358.8209999999999</v>
      </c>
      <c r="E6" s="254">
        <v>290.63600000000002</v>
      </c>
      <c r="F6" s="254">
        <v>12145.721</v>
      </c>
      <c r="G6" s="254">
        <v>4578.884</v>
      </c>
      <c r="H6" s="254">
        <v>1787.3389999999999</v>
      </c>
      <c r="I6" s="254">
        <v>1035.797</v>
      </c>
      <c r="J6" s="254">
        <v>1056.52</v>
      </c>
      <c r="K6" s="254">
        <v>7.8</v>
      </c>
      <c r="L6" s="254">
        <v>16.088000000000001</v>
      </c>
      <c r="M6" s="197">
        <f>+SUM(C6:L6)</f>
        <v>29371.552</v>
      </c>
      <c r="N6" s="73"/>
      <c r="O6" s="67"/>
      <c r="P6" s="67"/>
    </row>
    <row r="7" spans="1:24">
      <c r="A7" s="31"/>
      <c r="B7" s="28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O7" s="27"/>
      <c r="P7" s="27"/>
    </row>
    <row r="8" spans="1:24">
      <c r="C8" s="206"/>
      <c r="D8" s="206"/>
      <c r="E8" s="207"/>
      <c r="F8" s="207"/>
      <c r="G8" s="207"/>
      <c r="H8" s="207"/>
      <c r="I8" s="207"/>
      <c r="J8" s="207"/>
      <c r="K8" s="207"/>
      <c r="L8" s="207"/>
      <c r="M8" s="65"/>
      <c r="N8" s="51"/>
      <c r="O8" s="51"/>
    </row>
    <row r="9" spans="1:24">
      <c r="C9" s="63"/>
      <c r="D9" s="63"/>
      <c r="E9" s="63"/>
      <c r="F9" s="63"/>
      <c r="G9" s="63"/>
      <c r="H9" s="63"/>
      <c r="I9" s="63"/>
      <c r="J9" s="63"/>
      <c r="K9" s="63"/>
      <c r="L9" s="63"/>
      <c r="M9" s="86"/>
    </row>
    <row r="10" spans="1:24"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24"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</row>
    <row r="12" spans="1:24"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</row>
    <row r="13" spans="1:24"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</row>
    <row r="14" spans="1:24">
      <c r="M14" s="51"/>
    </row>
    <row r="15" spans="1:24">
      <c r="M15" s="51"/>
    </row>
    <row r="16" spans="1:24">
      <c r="M16" s="51"/>
    </row>
    <row r="17" spans="13:13">
      <c r="M17" s="51"/>
    </row>
    <row r="18" spans="13:13">
      <c r="M18" s="51"/>
    </row>
  </sheetData>
  <mergeCells count="1">
    <mergeCell ref="A1:M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4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H13"/>
  <sheetViews>
    <sheetView showGridLines="0" zoomScaleNormal="75" workbookViewId="0">
      <selection sqref="A1:C1"/>
    </sheetView>
  </sheetViews>
  <sheetFormatPr defaultRowHeight="14.25" customHeight="1"/>
  <cols>
    <col min="1" max="1" width="5.140625" style="33" customWidth="1"/>
    <col min="2" max="2" width="72.140625" style="34" customWidth="1"/>
    <col min="3" max="3" width="18.42578125" style="27" customWidth="1"/>
    <col min="4" max="16384" width="9.140625" style="27"/>
  </cols>
  <sheetData>
    <row r="1" spans="1:8" s="66" customFormat="1" ht="15.75" customHeight="1">
      <c r="A1" s="270" t="s">
        <v>100</v>
      </c>
      <c r="B1" s="270"/>
      <c r="C1" s="270"/>
    </row>
    <row r="2" spans="1:8" s="66" customFormat="1" ht="10.5" customHeight="1">
      <c r="A2" s="36"/>
      <c r="B2" s="36"/>
      <c r="C2" s="36"/>
    </row>
    <row r="3" spans="1:8" s="66" customFormat="1" ht="14.25" customHeight="1">
      <c r="A3" s="37"/>
      <c r="B3" s="37"/>
      <c r="C3" s="68" t="s">
        <v>40</v>
      </c>
    </row>
    <row r="4" spans="1:8" s="71" customFormat="1" ht="46.5" customHeight="1">
      <c r="A4" s="69" t="s">
        <v>7</v>
      </c>
      <c r="B4" s="70" t="s">
        <v>5</v>
      </c>
      <c r="C4" s="59" t="s">
        <v>41</v>
      </c>
    </row>
    <row r="5" spans="1:8" s="77" customFormat="1" ht="15.75">
      <c r="A5" s="75" t="s">
        <v>55</v>
      </c>
      <c r="B5" s="76" t="s">
        <v>58</v>
      </c>
      <c r="C5" s="255">
        <v>100</v>
      </c>
    </row>
    <row r="6" spans="1:8" s="71" customFormat="1" ht="15.75">
      <c r="A6" s="42">
        <v>1</v>
      </c>
      <c r="B6" s="72" t="s">
        <v>42</v>
      </c>
      <c r="C6" s="256">
        <v>69.97</v>
      </c>
      <c r="G6" s="208"/>
    </row>
    <row r="7" spans="1:8" s="66" customFormat="1" ht="15.75">
      <c r="A7" s="42">
        <v>2</v>
      </c>
      <c r="B7" s="72" t="s">
        <v>43</v>
      </c>
      <c r="C7" s="256">
        <v>29.13</v>
      </c>
      <c r="G7" s="208"/>
      <c r="H7" s="71"/>
    </row>
    <row r="8" spans="1:8" s="66" customFormat="1" ht="15.75">
      <c r="A8" s="42">
        <v>3</v>
      </c>
      <c r="B8" s="74" t="s">
        <v>44</v>
      </c>
      <c r="C8" s="257">
        <v>0.9</v>
      </c>
      <c r="G8" s="208"/>
      <c r="H8" s="71"/>
    </row>
    <row r="9" spans="1:8" s="61" customFormat="1" ht="15" customHeight="1">
      <c r="A9" s="78" t="s">
        <v>38</v>
      </c>
      <c r="B9" s="79" t="s">
        <v>59</v>
      </c>
      <c r="C9" s="255">
        <v>100</v>
      </c>
    </row>
    <row r="10" spans="1:8" ht="15.75">
      <c r="A10" s="80">
        <v>1</v>
      </c>
      <c r="B10" s="81" t="s">
        <v>56</v>
      </c>
      <c r="C10" s="256">
        <v>68.22</v>
      </c>
    </row>
    <row r="11" spans="1:8" ht="15.75">
      <c r="A11" s="80">
        <v>2</v>
      </c>
      <c r="B11" s="81" t="s">
        <v>57</v>
      </c>
      <c r="C11" s="256">
        <v>31.78</v>
      </c>
    </row>
    <row r="12" spans="1:8" ht="14.25" customHeight="1">
      <c r="C12" s="64"/>
    </row>
    <row r="13" spans="1:8" ht="14.25" customHeight="1">
      <c r="C13" s="64"/>
    </row>
  </sheetData>
  <mergeCells count="1">
    <mergeCell ref="A1:C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K43"/>
  <sheetViews>
    <sheetView showGridLines="0" zoomScaleNormal="75" workbookViewId="0">
      <selection sqref="A1:K1"/>
    </sheetView>
  </sheetViews>
  <sheetFormatPr defaultColWidth="10.28515625" defaultRowHeight="15.75"/>
  <cols>
    <col min="1" max="1" width="53.5703125" style="147" customWidth="1"/>
    <col min="2" max="10" width="10.7109375" style="147" customWidth="1"/>
    <col min="11" max="16384" width="10.28515625" style="147"/>
  </cols>
  <sheetData>
    <row r="1" spans="1:11" ht="18.75" customHeight="1">
      <c r="A1" s="264" t="s">
        <v>78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</row>
    <row r="2" spans="1:11" ht="12" customHeight="1">
      <c r="E2" s="143"/>
    </row>
    <row r="3" spans="1:11">
      <c r="E3" s="148"/>
      <c r="K3" s="148" t="s">
        <v>40</v>
      </c>
    </row>
    <row r="4" spans="1:11" s="143" customFormat="1">
      <c r="A4" s="265" t="s">
        <v>10</v>
      </c>
      <c r="B4" s="149">
        <v>2024</v>
      </c>
      <c r="C4" s="267">
        <v>2025</v>
      </c>
      <c r="D4" s="268"/>
      <c r="E4" s="268"/>
      <c r="F4" s="268"/>
      <c r="G4" s="268"/>
      <c r="H4" s="268"/>
      <c r="I4" s="268"/>
      <c r="J4" s="268"/>
      <c r="K4" s="269"/>
    </row>
    <row r="5" spans="1:11">
      <c r="A5" s="266"/>
      <c r="B5" s="149">
        <v>12</v>
      </c>
      <c r="C5" s="150">
        <f>+'Таблица № 1-Д'!C4</f>
        <v>1</v>
      </c>
      <c r="D5" s="150">
        <f>+'Таблица № 1-Д'!D4</f>
        <v>2</v>
      </c>
      <c r="E5" s="150">
        <f>+'Таблица № 1-Д'!E4</f>
        <v>3</v>
      </c>
      <c r="F5" s="150">
        <f>+'Таблица № 1-Д'!F4</f>
        <v>4</v>
      </c>
      <c r="G5" s="150">
        <f>+'Таблица № 1-Д'!G4</f>
        <v>5</v>
      </c>
      <c r="H5" s="150">
        <f>+'Таблица № 1-Д'!H4</f>
        <v>6</v>
      </c>
      <c r="I5" s="150">
        <f>+'Таблица № 1-Д'!I4</f>
        <v>7</v>
      </c>
      <c r="J5" s="150">
        <f>+'Таблица № 1-Д'!J4</f>
        <v>8</v>
      </c>
      <c r="K5" s="150">
        <f>+'Таблица № 1-Д'!K4</f>
        <v>9</v>
      </c>
    </row>
    <row r="6" spans="1:11">
      <c r="A6" s="146" t="s">
        <v>0</v>
      </c>
      <c r="B6" s="235">
        <f>+'Таблица № 1-Д'!B5/'Таблица № 1-Д'!B$15*100</f>
        <v>21.831180666855222</v>
      </c>
      <c r="C6" s="235">
        <f>+'Таблица № 1-Д'!C5/'Таблица № 1-Д'!C$15*100</f>
        <v>21.830670167561557</v>
      </c>
      <c r="D6" s="235">
        <f>+'Таблица № 1-Д'!D5/'Таблица № 1-Д'!D$15*100</f>
        <v>21.842865868632995</v>
      </c>
      <c r="E6" s="235">
        <f>+'Таблица № 1-Д'!E5/'Таблица № 1-Д'!E$15*100</f>
        <v>21.846770915713289</v>
      </c>
      <c r="F6" s="235">
        <f>+'Таблица № 1-Д'!F5/'Таблица № 1-Д'!F$15*100</f>
        <v>21.85085394558649</v>
      </c>
      <c r="G6" s="235">
        <f>+'Таблица № 1-Д'!G5/'Таблица № 1-Д'!G$15*100</f>
        <v>21.868509378084898</v>
      </c>
      <c r="H6" s="235">
        <f>+'Таблица № 1-Д'!H5/'Таблица № 1-Д'!H$15*100</f>
        <v>21.86900928146175</v>
      </c>
      <c r="I6" s="235">
        <f>+'Таблица № 1-Д'!I5/'Таблица № 1-Д'!I$15*100</f>
        <v>21.897914235544288</v>
      </c>
      <c r="J6" s="235">
        <f>+'Таблица № 1-Д'!J5/'Таблица № 1-Д'!J$15*100</f>
        <v>21.904485526620427</v>
      </c>
      <c r="K6" s="235">
        <f>+'Таблица № 1-Д'!K5/'Таблица № 1-Д'!K$15*100</f>
        <v>21.886691269566764</v>
      </c>
    </row>
    <row r="7" spans="1:11">
      <c r="A7" s="146" t="s">
        <v>1</v>
      </c>
      <c r="B7" s="235">
        <f>+'Таблица № 1-Д'!B6/'Таблица № 1-Д'!B$15*100</f>
        <v>7.8361773671474815</v>
      </c>
      <c r="C7" s="235">
        <f>+'Таблица № 1-Д'!C6/'Таблица № 1-Д'!C$15*100</f>
        <v>7.8413018546457396</v>
      </c>
      <c r="D7" s="235">
        <f>+'Таблица № 1-Д'!D6/'Таблица № 1-Д'!D$15*100</f>
        <v>7.8471037170905564</v>
      </c>
      <c r="E7" s="235">
        <f>+'Таблица № 1-Д'!E6/'Таблица № 1-Д'!E$15*100</f>
        <v>7.8605839669041302</v>
      </c>
      <c r="F7" s="235">
        <f>+'Таблица № 1-Д'!F6/'Таблица № 1-Д'!F$15*100</f>
        <v>7.8667362456664209</v>
      </c>
      <c r="G7" s="235">
        <f>+'Таблица № 1-Д'!G6/'Таблица № 1-Д'!G$15*100</f>
        <v>7.8790128331688054</v>
      </c>
      <c r="H7" s="235">
        <f>+'Таблица № 1-Д'!H6/'Таблица № 1-Д'!H$15*100</f>
        <v>7.8822829738638589</v>
      </c>
      <c r="I7" s="235">
        <f>+'Таблица № 1-Д'!I6/'Таблица № 1-Д'!I$15*100</f>
        <v>7.8832491247959435</v>
      </c>
      <c r="J7" s="235">
        <f>+'Таблица № 1-Д'!J6/'Таблица № 1-Д'!J$15*100</f>
        <v>7.8966898507150258</v>
      </c>
      <c r="K7" s="235">
        <f>+'Таблица № 1-Д'!K6/'Таблица № 1-Д'!K$15*100</f>
        <v>7.902544591434256</v>
      </c>
    </row>
    <row r="8" spans="1:11">
      <c r="A8" s="146" t="s">
        <v>11</v>
      </c>
      <c r="B8" s="235">
        <f>+'Таблица № 1-Д'!B7/'Таблица № 1-Д'!B$15*100</f>
        <v>17.479966060148957</v>
      </c>
      <c r="C8" s="235">
        <f>+'Таблица № 1-Д'!C7/'Таблица № 1-Д'!C$15*100</f>
        <v>17.412966630850139</v>
      </c>
      <c r="D8" s="235">
        <f>+'Таблица № 1-Д'!D7/'Таблица № 1-Д'!D$15*100</f>
        <v>17.343851341565546</v>
      </c>
      <c r="E8" s="235">
        <f>+'Таблица № 1-Д'!E7/'Таблица № 1-Д'!E$15*100</f>
        <v>17.264423516215526</v>
      </c>
      <c r="F8" s="235">
        <f>+'Таблица № 1-Д'!F7/'Таблица № 1-Д'!F$15*100</f>
        <v>17.200780083589393</v>
      </c>
      <c r="G8" s="235">
        <f>+'Таблица № 1-Д'!G7/'Таблица № 1-Д'!G$15*100</f>
        <v>17.140217176702862</v>
      </c>
      <c r="H8" s="235">
        <f>+'Таблица № 1-Д'!H7/'Таблица № 1-Д'!H$15*100</f>
        <v>17.063780787943589</v>
      </c>
      <c r="I8" s="235">
        <f>+'Таблица № 1-Д'!I7/'Таблица № 1-Д'!I$15*100</f>
        <v>16.977296153852244</v>
      </c>
      <c r="J8" s="235">
        <f>+'Таблица № 1-Д'!J7/'Таблица № 1-Д'!J$15*100</f>
        <v>16.905801720884355</v>
      </c>
      <c r="K8" s="235">
        <f>+'Таблица № 1-Д'!K7/'Таблица № 1-Д'!K$15*100</f>
        <v>16.837649418193244</v>
      </c>
    </row>
    <row r="9" spans="1:11">
      <c r="A9" s="146" t="s">
        <v>2</v>
      </c>
      <c r="B9" s="235">
        <f>+'Таблица № 1-Д'!B8/'Таблица № 1-Д'!B$15*100</f>
        <v>33.319505986612612</v>
      </c>
      <c r="C9" s="235">
        <f>+'Таблица № 1-Д'!C8/'Таблица № 1-Д'!C$15*100</f>
        <v>33.35137269585163</v>
      </c>
      <c r="D9" s="235">
        <f>+'Таблица № 1-Д'!D8/'Таблица № 1-Д'!D$15*100</f>
        <v>33.37494568879206</v>
      </c>
      <c r="E9" s="235">
        <f>+'Таблица № 1-Д'!E8/'Таблица № 1-Д'!E$15*100</f>
        <v>33.408899713593442</v>
      </c>
      <c r="F9" s="235">
        <f>+'Таблица № 1-Д'!F8/'Таблица № 1-Д'!F$15*100</f>
        <v>33.430870058064833</v>
      </c>
      <c r="G9" s="235">
        <f>+'Таблица № 1-Д'!G8/'Таблица № 1-Д'!G$15*100</f>
        <v>33.421836130306019</v>
      </c>
      <c r="H9" s="235">
        <f>+'Таблица № 1-Д'!H8/'Таблица № 1-Д'!H$15*100</f>
        <v>33.482224767014429</v>
      </c>
      <c r="I9" s="235">
        <f>+'Таблица № 1-Д'!I8/'Таблица № 1-Д'!I$15*100</f>
        <v>33.503017098740116</v>
      </c>
      <c r="J9" s="235">
        <f>+'Таблица № 1-Д'!J8/'Таблица № 1-Д'!J$15*100</f>
        <v>33.529335274323429</v>
      </c>
      <c r="K9" s="235">
        <f>+'Таблица № 1-Д'!K8/'Таблица № 1-Д'!K$15*100</f>
        <v>33.580578728751441</v>
      </c>
    </row>
    <row r="10" spans="1:11">
      <c r="A10" s="146" t="s">
        <v>81</v>
      </c>
      <c r="B10" s="235">
        <f>+'Таблица № 1-Д'!B9/'Таблица № 1-Д'!B$15*100</f>
        <v>7.226674208855786</v>
      </c>
      <c r="C10" s="235">
        <f>+'Таблица № 1-Д'!C9/'Таблица № 1-Д'!C$15*100</f>
        <v>7.2376649303780241</v>
      </c>
      <c r="D10" s="235">
        <f>+'Таблица № 1-Д'!D9/'Таблица № 1-Д'!D$15*100</f>
        <v>7.2468468014634118</v>
      </c>
      <c r="E10" s="235">
        <f>+'Таблица № 1-Д'!E9/'Таблица № 1-Д'!E$15*100</f>
        <v>7.2620919336696277</v>
      </c>
      <c r="F10" s="235">
        <f>+'Таблица № 1-Д'!F9/'Таблица № 1-Д'!F$15*100</f>
        <v>7.2764708942740786</v>
      </c>
      <c r="G10" s="235">
        <f>+'Таблица № 1-Д'!G9/'Таблица № 1-Д'!G$15*100</f>
        <v>7.2936623889437318</v>
      </c>
      <c r="H10" s="235">
        <f>+'Таблица № 1-Д'!H9/'Таблица № 1-Д'!H$15*100</f>
        <v>7.2891425245322896</v>
      </c>
      <c r="I10" s="235">
        <f>+'Таблица № 1-Д'!I9/'Таблица № 1-Д'!I$15*100</f>
        <v>7.2937629736829184</v>
      </c>
      <c r="J10" s="235">
        <f>+'Таблица № 1-Д'!J9/'Таблица № 1-Д'!J$15*100</f>
        <v>7.2953635074832786</v>
      </c>
      <c r="K10" s="235">
        <f>+'Таблица № 1-Д'!K9/'Таблица № 1-Д'!K$15*100</f>
        <v>7.3042371778802364</v>
      </c>
    </row>
    <row r="11" spans="1:11">
      <c r="A11" s="146" t="s">
        <v>8</v>
      </c>
      <c r="B11" s="235">
        <f>+'Таблица № 1-Д'!B10/'Таблица № 1-Д'!B$15*100</f>
        <v>8.6565475629301414</v>
      </c>
      <c r="C11" s="235">
        <f>+'Таблица № 1-Д'!C10/'Таблица № 1-Д'!C$15*100</f>
        <v>8.6614111291329934</v>
      </c>
      <c r="D11" s="235">
        <f>+'Таблица № 1-Д'!D10/'Таблица № 1-Д'!D$15*100</f>
        <v>8.6641331931212093</v>
      </c>
      <c r="E11" s="235">
        <f>+'Таблица № 1-Д'!E10/'Таблица № 1-Д'!E$15*100</f>
        <v>8.6671854962962502</v>
      </c>
      <c r="F11" s="235">
        <f>+'Таблица № 1-Д'!F10/'Таблица № 1-Д'!F$15*100</f>
        <v>8.6712565683574265</v>
      </c>
      <c r="G11" s="235">
        <f>+'Таблица № 1-Д'!G10/'Таблица № 1-Д'!G$15*100</f>
        <v>8.6709575518262589</v>
      </c>
      <c r="H11" s="235">
        <f>+'Таблица № 1-Д'!H10/'Таблица № 1-Д'!H$15*100</f>
        <v>8.6710806860816039</v>
      </c>
      <c r="I11" s="235">
        <f>+'Таблица № 1-Д'!I10/'Таблица № 1-Д'!I$15*100</f>
        <v>8.6744557584547639</v>
      </c>
      <c r="J11" s="235">
        <f>+'Таблица № 1-Д'!J10/'Таблица № 1-Д'!J$15*100</f>
        <v>8.6832348566299711</v>
      </c>
      <c r="K11" s="235">
        <f>+'Таблица № 1-Д'!K10/'Таблица № 1-Д'!K$15*100</f>
        <v>8.6825178730655352</v>
      </c>
    </row>
    <row r="12" spans="1:11">
      <c r="A12" s="146" t="s">
        <v>54</v>
      </c>
      <c r="B12" s="235">
        <f>+'Таблица № 1-Д'!B11/'Таблица № 1-Д'!B$15*100</f>
        <v>1.1899374626818768</v>
      </c>
      <c r="C12" s="235">
        <f>+'Таблица № 1-Д'!C11/'Таблица № 1-Д'!C$15*100</f>
        <v>1.1920138064051273</v>
      </c>
      <c r="D12" s="235">
        <f>+'Таблица № 1-Д'!D11/'Таблица № 1-Д'!D$15*100</f>
        <v>1.1970505078491502</v>
      </c>
      <c r="E12" s="235">
        <f>+'Таблица № 1-Д'!E11/'Таблица № 1-Д'!E$15*100</f>
        <v>1.1990320781647295</v>
      </c>
      <c r="F12" s="235">
        <f>+'Таблица № 1-Д'!F11/'Таблица № 1-Д'!F$15*100</f>
        <v>1.2030755599559193</v>
      </c>
      <c r="G12" s="235">
        <f>+'Таблица № 1-Д'!G11/'Таблица № 1-Д'!G$15*100</f>
        <v>1.2065547877591314</v>
      </c>
      <c r="H12" s="235">
        <f>+'Таблица № 1-Д'!H11/'Таблица № 1-Д'!H$15*100</f>
        <v>1.2109555413553339</v>
      </c>
      <c r="I12" s="235">
        <f>+'Таблица № 1-Д'!I11/'Таблица № 1-Д'!I$15*100</f>
        <v>1.2221981199144349</v>
      </c>
      <c r="J12" s="235">
        <f>+'Таблица № 1-Д'!J11/'Таблица № 1-Д'!J$15*100</f>
        <v>1.2283422612534611</v>
      </c>
      <c r="K12" s="235">
        <f>+'Таблица № 1-Д'!K11/'Таблица № 1-Д'!K$15*100</f>
        <v>1.2338999616042445</v>
      </c>
    </row>
    <row r="13" spans="1:11">
      <c r="A13" s="146" t="s">
        <v>32</v>
      </c>
      <c r="B13" s="235">
        <f>+'Таблица № 1-Д'!B12/'Таблица № 1-Д'!B$15*100</f>
        <v>1.8145249992143553</v>
      </c>
      <c r="C13" s="235">
        <f>+'Таблица № 1-Д'!C12/'Таблица № 1-Д'!C$15*100</f>
        <v>1.8176755337475043</v>
      </c>
      <c r="D13" s="235">
        <f>+'Таблица № 1-Д'!D12/'Таблица № 1-Д'!D$15*100</f>
        <v>1.8212358397299868</v>
      </c>
      <c r="E13" s="235">
        <f>+'Таблица № 1-Д'!E12/'Таблица № 1-Д'!E$15*100</f>
        <v>1.8288744442799032</v>
      </c>
      <c r="F13" s="235">
        <f>+'Таблица № 1-Д'!F12/'Таблица № 1-Д'!F$15*100</f>
        <v>1.8319667155926853</v>
      </c>
      <c r="G13" s="235">
        <f>+'Таблица № 1-Д'!G12/'Таблица № 1-Д'!G$15*100</f>
        <v>1.8410266535044424</v>
      </c>
      <c r="H13" s="235">
        <f>+'Таблица № 1-Д'!H12/'Таблица № 1-Д'!H$15*100</f>
        <v>1.844904053600916</v>
      </c>
      <c r="I13" s="235">
        <f>+'Таблица № 1-Д'!I12/'Таблица № 1-Д'!I$15*100</f>
        <v>1.8492099808888052</v>
      </c>
      <c r="J13" s="235">
        <f>+'Таблица № 1-Д'!J12/'Таблица № 1-Д'!J$15*100</f>
        <v>1.8499665401217242</v>
      </c>
      <c r="K13" s="235">
        <f>+'Таблица № 1-Д'!K12/'Таблица № 1-Д'!K$15*100</f>
        <v>1.8569583580578728</v>
      </c>
    </row>
    <row r="14" spans="1:11" ht="15.75" customHeight="1">
      <c r="A14" s="146" t="s">
        <v>69</v>
      </c>
      <c r="B14" s="235">
        <f>+'Таблица № 1-Д'!B13/'Таблица № 1-Д'!B$15*100</f>
        <v>6.7879702083529739E-2</v>
      </c>
      <c r="C14" s="235">
        <f>+'Таблица № 1-Д'!C13/'Таблица № 1-Д'!C$15*100</f>
        <v>6.7647609443606274E-2</v>
      </c>
      <c r="D14" s="235">
        <f>+'Таблица № 1-Д'!D13/'Таблица № 1-Д'!D$15*100</f>
        <v>6.753480640022165E-2</v>
      </c>
      <c r="E14" s="235">
        <f>+'Таблица № 1-Д'!E13/'Таблица № 1-Д'!E$15*100</f>
        <v>6.774192532004121E-2</v>
      </c>
      <c r="F14" s="235">
        <f>+'Таблица № 1-Д'!F13/'Таблица № 1-Д'!F$15*100</f>
        <v>6.7476915169851062E-2</v>
      </c>
      <c r="G14" s="235">
        <f>+'Таблица № 1-Д'!G13/'Таблица № 1-Д'!G$15*100</f>
        <v>6.7759131293188543E-2</v>
      </c>
      <c r="H14" s="235">
        <f>+'Таблица № 1-Д'!H13/'Таблица № 1-Д'!H$15*100</f>
        <v>6.769709661704322E-2</v>
      </c>
      <c r="I14" s="235">
        <f>+'Таблица № 1-Д'!I13/'Таблица № 1-Д'!I$15*100</f>
        <v>6.7926284938890094E-2</v>
      </c>
      <c r="J14" s="235">
        <f>+'Таблица № 1-Д'!J13/'Таблица № 1-Д'!J$15*100</f>
        <v>6.8029799906756352E-2</v>
      </c>
      <c r="K14" s="235">
        <f>+'Таблица № 1-Д'!K13/'Таблица № 1-Д'!K$15*100</f>
        <v>6.7747882680341057E-2</v>
      </c>
    </row>
    <row r="15" spans="1:11" ht="15.75" customHeight="1">
      <c r="A15" s="151" t="s">
        <v>82</v>
      </c>
      <c r="B15" s="235">
        <f>+'Таблица № 1-Д'!B14/'Таблица № 1-Д'!B$15*100</f>
        <v>0.57760598347003544</v>
      </c>
      <c r="C15" s="235">
        <f>+'Таблица № 1-Д'!C14/'Таблица № 1-Д'!C$15*100</f>
        <v>0.58727564198367965</v>
      </c>
      <c r="D15" s="235">
        <f>+'Таблица № 1-Д'!D14/'Таблица № 1-Д'!D$15*100</f>
        <v>0.59443223535486467</v>
      </c>
      <c r="E15" s="235">
        <f>+'Таблица № 1-Д'!E14/'Таблица № 1-Д'!E$15*100</f>
        <v>0.59439600984305929</v>
      </c>
      <c r="F15" s="235">
        <f>+'Таблица № 1-Д'!F14/'Таблица № 1-Д'!F$15*100</f>
        <v>0.60051301374290356</v>
      </c>
      <c r="G15" s="235">
        <f>+'Таблица № 1-Д'!G14/'Таблица № 1-Д'!G$15*100</f>
        <v>0.61046396841066142</v>
      </c>
      <c r="H15" s="235">
        <f>+'Таблица № 1-Д'!H14/'Таблица № 1-Д'!H$15*100</f>
        <v>0.61892228752918255</v>
      </c>
      <c r="I15" s="235">
        <f>+'Таблица № 1-Д'!I14/'Таблица № 1-Д'!I$15*100</f>
        <v>0.63097026918759214</v>
      </c>
      <c r="J15" s="235">
        <f>+'Таблица № 1-Д'!J14/'Таблица № 1-Д'!J$15*100</f>
        <v>0.63875066206157249</v>
      </c>
      <c r="K15" s="235">
        <f>+'Таблица № 1-Д'!K14/'Таблица № 1-Д'!K$15*100</f>
        <v>0.64717473876606835</v>
      </c>
    </row>
    <row r="16" spans="1:11">
      <c r="A16" s="146" t="s">
        <v>6</v>
      </c>
      <c r="B16" s="235">
        <f>+'Таблица № 1-Д'!B15/'Таблица № 1-Д'!B$15*100</f>
        <v>100</v>
      </c>
      <c r="C16" s="235">
        <f>+'Таблица № 1-Д'!C15/'Таблица № 1-Д'!C$15*100</f>
        <v>100</v>
      </c>
      <c r="D16" s="235">
        <f>+'Таблица № 1-Д'!D15/'Таблица № 1-Д'!D$15*100</f>
        <v>100</v>
      </c>
      <c r="E16" s="235">
        <f>+'Таблица № 1-Д'!E15/'Таблица № 1-Д'!E$15*100</f>
        <v>100</v>
      </c>
      <c r="F16" s="235">
        <f>+'Таблица № 1-Д'!F15/'Таблица № 1-Д'!F$15*100</f>
        <v>100</v>
      </c>
      <c r="G16" s="235">
        <f>+'Таблица № 1-Д'!G15/'Таблица № 1-Д'!G$15*100</f>
        <v>100</v>
      </c>
      <c r="H16" s="235">
        <f>+'Таблица № 1-Д'!H15/'Таблица № 1-Д'!H$15*100</f>
        <v>100</v>
      </c>
      <c r="I16" s="235">
        <f>+'Таблица № 1-Д'!I15/'Таблица № 1-Д'!I$15*100</f>
        <v>100</v>
      </c>
      <c r="J16" s="235">
        <f>+'Таблица № 1-Д'!J15/'Таблица № 1-Д'!J$15*100</f>
        <v>100</v>
      </c>
      <c r="K16" s="235">
        <f>+'Таблица № 1-Д'!K15/'Таблица № 1-Д'!K$15*100</f>
        <v>100</v>
      </c>
    </row>
    <row r="32" spans="2:11">
      <c r="B32" s="234"/>
      <c r="C32" s="234"/>
      <c r="D32" s="234"/>
      <c r="E32" s="234"/>
      <c r="F32" s="234"/>
      <c r="G32" s="234"/>
      <c r="H32" s="234"/>
      <c r="I32" s="234"/>
      <c r="J32" s="234"/>
      <c r="K32" s="234"/>
    </row>
    <row r="33" spans="2:11">
      <c r="B33" s="234"/>
      <c r="C33" s="234"/>
      <c r="D33" s="234"/>
      <c r="E33" s="234"/>
      <c r="F33" s="234"/>
      <c r="G33" s="234"/>
      <c r="H33" s="234"/>
      <c r="I33" s="234"/>
      <c r="J33" s="234"/>
      <c r="K33" s="234"/>
    </row>
    <row r="34" spans="2:11">
      <c r="B34" s="234"/>
      <c r="C34" s="234"/>
      <c r="D34" s="234"/>
      <c r="E34" s="234"/>
      <c r="F34" s="234"/>
      <c r="G34" s="234"/>
      <c r="H34" s="234"/>
      <c r="I34" s="234"/>
      <c r="J34" s="234"/>
      <c r="K34" s="234"/>
    </row>
    <row r="35" spans="2:11">
      <c r="B35" s="234"/>
      <c r="C35" s="234"/>
      <c r="D35" s="234"/>
      <c r="E35" s="234"/>
      <c r="F35" s="234"/>
      <c r="G35" s="234"/>
      <c r="H35" s="234"/>
      <c r="I35" s="234"/>
      <c r="J35" s="234"/>
      <c r="K35" s="234"/>
    </row>
    <row r="36" spans="2:11">
      <c r="B36" s="234"/>
      <c r="C36" s="234"/>
      <c r="D36" s="234"/>
      <c r="E36" s="234"/>
      <c r="F36" s="234"/>
      <c r="G36" s="234"/>
      <c r="H36" s="234"/>
      <c r="I36" s="234"/>
      <c r="J36" s="234"/>
      <c r="K36" s="234"/>
    </row>
    <row r="37" spans="2:11">
      <c r="B37" s="234"/>
      <c r="C37" s="234"/>
      <c r="D37" s="234"/>
      <c r="E37" s="234"/>
      <c r="F37" s="234"/>
      <c r="G37" s="234"/>
      <c r="H37" s="234"/>
      <c r="I37" s="234"/>
      <c r="J37" s="234"/>
      <c r="K37" s="234"/>
    </row>
    <row r="38" spans="2:11">
      <c r="B38" s="234"/>
      <c r="C38" s="234"/>
      <c r="D38" s="234"/>
      <c r="E38" s="234"/>
      <c r="F38" s="234"/>
      <c r="G38" s="234"/>
      <c r="H38" s="234"/>
      <c r="I38" s="234"/>
      <c r="J38" s="234"/>
      <c r="K38" s="234"/>
    </row>
    <row r="39" spans="2:11">
      <c r="B39" s="234"/>
      <c r="C39" s="234"/>
      <c r="D39" s="234"/>
      <c r="E39" s="234"/>
      <c r="F39" s="234"/>
      <c r="G39" s="234"/>
      <c r="H39" s="234"/>
      <c r="I39" s="234"/>
      <c r="J39" s="234"/>
      <c r="K39" s="234"/>
    </row>
    <row r="40" spans="2:11">
      <c r="B40" s="234"/>
      <c r="C40" s="234"/>
      <c r="D40" s="234"/>
      <c r="E40" s="234"/>
      <c r="F40" s="234"/>
      <c r="G40" s="234"/>
      <c r="H40" s="234"/>
      <c r="I40" s="234"/>
      <c r="J40" s="234"/>
      <c r="K40" s="234"/>
    </row>
    <row r="41" spans="2:11">
      <c r="B41" s="234"/>
      <c r="C41" s="234"/>
      <c r="D41" s="234"/>
      <c r="E41" s="234"/>
      <c r="F41" s="234"/>
      <c r="G41" s="234"/>
      <c r="H41" s="234"/>
      <c r="I41" s="234"/>
      <c r="J41" s="234"/>
      <c r="K41" s="234"/>
    </row>
    <row r="42" spans="2:11">
      <c r="B42" s="234"/>
      <c r="C42" s="234"/>
      <c r="D42" s="234"/>
      <c r="E42" s="234"/>
      <c r="F42" s="234"/>
      <c r="G42" s="234"/>
      <c r="H42" s="234"/>
      <c r="I42" s="234"/>
      <c r="J42" s="234"/>
      <c r="K42" s="234"/>
    </row>
    <row r="43" spans="2:11">
      <c r="B43" s="234"/>
      <c r="C43" s="234"/>
      <c r="D43" s="234"/>
      <c r="E43" s="234"/>
      <c r="F43" s="234"/>
      <c r="G43" s="234"/>
      <c r="H43" s="234"/>
      <c r="I43" s="234"/>
      <c r="J43" s="234"/>
      <c r="K43" s="234"/>
    </row>
  </sheetData>
  <mergeCells count="3">
    <mergeCell ref="A4:A5"/>
    <mergeCell ref="C4:K4"/>
    <mergeCell ref="A1:K1"/>
  </mergeCells>
  <phoneticPr fontId="7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7"/>
  <sheetViews>
    <sheetView showGridLines="0" zoomScaleNormal="75" workbookViewId="0">
      <selection sqref="A1:L1"/>
    </sheetView>
  </sheetViews>
  <sheetFormatPr defaultRowHeight="15.75"/>
  <cols>
    <col min="1" max="1" width="57.85546875" style="34" customWidth="1"/>
    <col min="2" max="2" width="10.7109375" style="27" bestFit="1" customWidth="1"/>
    <col min="3" max="3" width="12.42578125" style="27" bestFit="1" customWidth="1"/>
    <col min="4" max="4" width="10.42578125" style="27" bestFit="1" customWidth="1"/>
    <col min="5" max="5" width="11.5703125" style="27" bestFit="1" customWidth="1"/>
    <col min="6" max="6" width="10.28515625" style="27" customWidth="1"/>
    <col min="7" max="7" width="10.28515625" style="27" bestFit="1" customWidth="1"/>
    <col min="8" max="8" width="9.140625" style="27" bestFit="1"/>
    <col min="9" max="9" width="11.7109375" style="27" bestFit="1" customWidth="1"/>
    <col min="10" max="10" width="15.28515625" style="27" bestFit="1" customWidth="1"/>
    <col min="11" max="11" width="12" style="27" customWidth="1"/>
    <col min="12" max="12" width="11.7109375" style="27" customWidth="1"/>
    <col min="13" max="13" width="9.7109375" style="27" bestFit="1" customWidth="1"/>
    <col min="14" max="14" width="17.85546875" style="28" bestFit="1" customWidth="1"/>
    <col min="15" max="15" width="32.42578125" style="28" bestFit="1" customWidth="1"/>
    <col min="16" max="16" width="11.5703125" style="27" bestFit="1" customWidth="1"/>
    <col min="17" max="17" width="13.28515625" style="27" bestFit="1" customWidth="1"/>
    <col min="18" max="18" width="15.7109375" style="27" bestFit="1" customWidth="1"/>
    <col min="19" max="19" width="11.5703125" style="27" bestFit="1" customWidth="1"/>
    <col min="20" max="20" width="15.7109375" style="27" bestFit="1" customWidth="1"/>
    <col min="21" max="16384" width="9.140625" style="27"/>
  </cols>
  <sheetData>
    <row r="1" spans="1:20" ht="21" customHeight="1">
      <c r="A1" s="270" t="s">
        <v>92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</row>
    <row r="2" spans="1:20">
      <c r="A2" s="37"/>
      <c r="B2" s="37"/>
      <c r="C2" s="37"/>
      <c r="D2" s="37"/>
      <c r="E2" s="37"/>
      <c r="F2" s="37"/>
      <c r="G2" s="38"/>
      <c r="H2" s="39"/>
      <c r="I2" s="62"/>
      <c r="J2" s="62"/>
      <c r="K2" s="62"/>
      <c r="L2" s="13"/>
    </row>
    <row r="3" spans="1:20" s="29" customFormat="1" ht="54.75" customHeight="1">
      <c r="A3" s="46" t="s">
        <v>60</v>
      </c>
      <c r="B3" s="84" t="s">
        <v>0</v>
      </c>
      <c r="C3" s="84" t="s">
        <v>1</v>
      </c>
      <c r="D3" s="84" t="s">
        <v>17</v>
      </c>
      <c r="E3" s="84" t="s">
        <v>2</v>
      </c>
      <c r="F3" s="84" t="s">
        <v>81</v>
      </c>
      <c r="G3" s="84" t="s">
        <v>8</v>
      </c>
      <c r="H3" s="85" t="s">
        <v>54</v>
      </c>
      <c r="I3" s="85" t="s">
        <v>32</v>
      </c>
      <c r="J3" s="85" t="s">
        <v>70</v>
      </c>
      <c r="K3" s="85" t="s">
        <v>82</v>
      </c>
      <c r="L3" s="90" t="s">
        <v>6</v>
      </c>
      <c r="N3" s="30"/>
      <c r="O3" s="30"/>
    </row>
    <row r="4" spans="1:20" s="29" customFormat="1">
      <c r="A4" s="49" t="s">
        <v>61</v>
      </c>
      <c r="B4" s="197">
        <v>137947</v>
      </c>
      <c r="C4" s="197">
        <v>49808</v>
      </c>
      <c r="D4" s="197">
        <v>106124</v>
      </c>
      <c r="E4" s="197">
        <v>211651</v>
      </c>
      <c r="F4" s="197">
        <v>46037</v>
      </c>
      <c r="G4" s="197">
        <v>54724</v>
      </c>
      <c r="H4" s="197">
        <v>7777</v>
      </c>
      <c r="I4" s="197">
        <v>11704</v>
      </c>
      <c r="J4" s="197">
        <v>427</v>
      </c>
      <c r="K4" s="197">
        <v>4079</v>
      </c>
      <c r="L4" s="197">
        <f>+SUM(B4:K4)</f>
        <v>630278</v>
      </c>
      <c r="N4" s="30"/>
      <c r="O4" s="30"/>
    </row>
    <row r="5" spans="1:20" s="29" customFormat="1" ht="15.75" customHeight="1">
      <c r="A5" s="91" t="s">
        <v>64</v>
      </c>
      <c r="B5" s="197">
        <v>56893</v>
      </c>
      <c r="C5" s="197">
        <v>19702</v>
      </c>
      <c r="D5" s="197">
        <v>93240</v>
      </c>
      <c r="E5" s="197">
        <v>101433</v>
      </c>
      <c r="F5" s="197">
        <v>16649</v>
      </c>
      <c r="G5" s="197">
        <v>20453</v>
      </c>
      <c r="H5" s="197">
        <v>1362</v>
      </c>
      <c r="I5" s="197">
        <v>199</v>
      </c>
      <c r="J5" s="197">
        <v>235</v>
      </c>
      <c r="K5" s="197">
        <v>3644</v>
      </c>
      <c r="L5" s="197">
        <f t="shared" ref="L5:L7" si="0">+SUM(B5:K5)</f>
        <v>313810</v>
      </c>
      <c r="N5" s="30"/>
      <c r="O5" s="30"/>
    </row>
    <row r="6" spans="1:20" s="29" customFormat="1" ht="15.75" customHeight="1">
      <c r="A6" s="91" t="s">
        <v>65</v>
      </c>
      <c r="B6" s="197">
        <v>124871</v>
      </c>
      <c r="C6" s="197">
        <v>37421</v>
      </c>
      <c r="D6" s="197">
        <v>15742</v>
      </c>
      <c r="E6" s="197">
        <v>134798</v>
      </c>
      <c r="F6" s="197">
        <v>32958</v>
      </c>
      <c r="G6" s="197">
        <v>43260</v>
      </c>
      <c r="H6" s="197">
        <v>6807</v>
      </c>
      <c r="I6" s="197">
        <v>11576</v>
      </c>
      <c r="J6" s="197">
        <v>226</v>
      </c>
      <c r="K6" s="197">
        <v>1675</v>
      </c>
      <c r="L6" s="197">
        <f t="shared" si="0"/>
        <v>409334</v>
      </c>
      <c r="N6" s="30"/>
      <c r="O6" s="30"/>
    </row>
    <row r="7" spans="1:20" s="29" customFormat="1" ht="15.75" customHeight="1">
      <c r="A7" s="91" t="s">
        <v>66</v>
      </c>
      <c r="B7" s="197">
        <v>116</v>
      </c>
      <c r="C7" s="197">
        <v>15</v>
      </c>
      <c r="D7" s="197">
        <v>9</v>
      </c>
      <c r="E7" s="197">
        <v>411</v>
      </c>
      <c r="F7" s="197">
        <v>405</v>
      </c>
      <c r="G7" s="197">
        <v>31</v>
      </c>
      <c r="H7" s="197">
        <v>7</v>
      </c>
      <c r="I7" s="197">
        <v>4</v>
      </c>
      <c r="J7" s="197">
        <v>3</v>
      </c>
      <c r="K7" s="197">
        <v>14</v>
      </c>
      <c r="L7" s="197">
        <f t="shared" si="0"/>
        <v>1015</v>
      </c>
      <c r="N7" s="30"/>
      <c r="O7" s="30"/>
    </row>
    <row r="8" spans="1:20">
      <c r="B8" s="92"/>
      <c r="C8" s="92"/>
      <c r="D8" s="92"/>
      <c r="E8" s="92"/>
      <c r="F8" s="92"/>
      <c r="G8" s="92"/>
      <c r="H8" s="92"/>
      <c r="I8" s="92"/>
      <c r="J8" s="92"/>
      <c r="K8" s="92"/>
      <c r="L8" s="93"/>
    </row>
    <row r="9" spans="1:20">
      <c r="A9" s="34" t="s">
        <v>62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51"/>
    </row>
    <row r="10" spans="1:20">
      <c r="A10" s="34" t="s">
        <v>63</v>
      </c>
      <c r="L10" s="95"/>
    </row>
    <row r="11" spans="1:20">
      <c r="L11" s="51"/>
    </row>
    <row r="12" spans="1:20">
      <c r="B12" s="35"/>
      <c r="C12" s="35"/>
      <c r="D12" s="35"/>
      <c r="E12" s="35"/>
      <c r="F12" s="35"/>
    </row>
    <row r="13" spans="1:20"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</row>
    <row r="14" spans="1:20"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T14" s="98"/>
    </row>
    <row r="15" spans="1:20"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T15" s="98"/>
    </row>
    <row r="16" spans="1:20"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T16" s="98"/>
    </row>
    <row r="17" spans="8:15">
      <c r="H17" s="28"/>
      <c r="I17" s="28"/>
      <c r="O17" s="27"/>
    </row>
  </sheetData>
  <mergeCells count="1">
    <mergeCell ref="A1:L1"/>
  </mergeCells>
  <phoneticPr fontId="5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W18"/>
  <sheetViews>
    <sheetView showGridLines="0" zoomScaleNormal="100" workbookViewId="0">
      <selection sqref="A1:K1"/>
    </sheetView>
  </sheetViews>
  <sheetFormatPr defaultRowHeight="15.75"/>
  <cols>
    <col min="1" max="1" width="52.7109375" style="11" customWidth="1"/>
    <col min="2" max="2" width="11.140625" style="11" customWidth="1"/>
    <col min="3" max="3" width="11.42578125" style="11" customWidth="1"/>
    <col min="4" max="5" width="11.140625" style="11" customWidth="1"/>
    <col min="6" max="6" width="11.42578125" style="11" customWidth="1"/>
    <col min="7" max="11" width="11.140625" style="11" customWidth="1"/>
    <col min="12" max="13" width="9.140625" style="11"/>
    <col min="14" max="14" width="13.140625" style="11" bestFit="1" customWidth="1"/>
    <col min="15" max="19" width="11.28515625" style="11" bestFit="1" customWidth="1"/>
    <col min="20" max="21" width="10.140625" style="11" bestFit="1" customWidth="1"/>
    <col min="22" max="23" width="9" style="11" bestFit="1" customWidth="1"/>
    <col min="24" max="16384" width="9.140625" style="11"/>
  </cols>
  <sheetData>
    <row r="1" spans="1:23">
      <c r="A1" s="277" t="s">
        <v>90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</row>
    <row r="2" spans="1:23">
      <c r="A2" s="10"/>
      <c r="B2" s="10"/>
      <c r="C2" s="9"/>
      <c r="D2" s="9"/>
      <c r="F2" s="9"/>
      <c r="G2" s="9"/>
      <c r="H2" s="9"/>
      <c r="I2" s="9"/>
      <c r="J2" s="9"/>
    </row>
    <row r="3" spans="1:23">
      <c r="A3" s="12"/>
      <c r="B3" s="12"/>
      <c r="C3" s="13"/>
      <c r="D3" s="110"/>
      <c r="E3" s="110"/>
      <c r="F3" s="110"/>
      <c r="G3" s="110"/>
      <c r="H3" s="110"/>
      <c r="I3" s="110"/>
      <c r="J3" s="110"/>
      <c r="K3" s="110" t="s">
        <v>46</v>
      </c>
    </row>
    <row r="4" spans="1:23" s="14" customFormat="1">
      <c r="A4" s="272" t="s">
        <v>71</v>
      </c>
      <c r="B4" s="4">
        <v>2024</v>
      </c>
      <c r="C4" s="274">
        <v>2025</v>
      </c>
      <c r="D4" s="275"/>
      <c r="E4" s="275"/>
      <c r="F4" s="275"/>
      <c r="G4" s="275"/>
      <c r="H4" s="275"/>
      <c r="I4" s="275"/>
      <c r="J4" s="275"/>
      <c r="K4" s="276"/>
    </row>
    <row r="5" spans="1:23" s="14" customFormat="1">
      <c r="A5" s="273"/>
      <c r="B5" s="4">
        <v>12</v>
      </c>
      <c r="C5" s="97">
        <v>1</v>
      </c>
      <c r="D5" s="97">
        <v>2</v>
      </c>
      <c r="E5" s="113">
        <v>3</v>
      </c>
      <c r="F5" s="97">
        <v>4</v>
      </c>
      <c r="G5" s="97">
        <v>5</v>
      </c>
      <c r="H5" s="113">
        <v>6</v>
      </c>
      <c r="I5" s="113">
        <v>7</v>
      </c>
      <c r="J5" s="113">
        <v>8</v>
      </c>
      <c r="K5" s="113">
        <v>9</v>
      </c>
    </row>
    <row r="6" spans="1:23">
      <c r="A6" s="6" t="s">
        <v>0</v>
      </c>
      <c r="B6" s="240">
        <v>186878</v>
      </c>
      <c r="C6" s="236">
        <v>189738</v>
      </c>
      <c r="D6" s="236">
        <v>191668</v>
      </c>
      <c r="E6" s="236">
        <v>188662</v>
      </c>
      <c r="F6" s="236">
        <v>189673</v>
      </c>
      <c r="G6" s="236">
        <v>193568</v>
      </c>
      <c r="H6" s="236">
        <v>195990</v>
      </c>
      <c r="I6" s="236">
        <v>197131</v>
      </c>
      <c r="J6" s="236">
        <v>199313</v>
      </c>
      <c r="K6" s="236">
        <v>201503</v>
      </c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23">
      <c r="A7" s="6" t="s">
        <v>1</v>
      </c>
      <c r="B7" s="240">
        <v>111500</v>
      </c>
      <c r="C7" s="236">
        <v>109170</v>
      </c>
      <c r="D7" s="236">
        <v>109106</v>
      </c>
      <c r="E7" s="236">
        <v>107587</v>
      </c>
      <c r="F7" s="236">
        <v>105894</v>
      </c>
      <c r="G7" s="236">
        <v>110704</v>
      </c>
      <c r="H7" s="236">
        <v>110783</v>
      </c>
      <c r="I7" s="236">
        <v>109522</v>
      </c>
      <c r="J7" s="236">
        <v>111249</v>
      </c>
      <c r="K7" s="236">
        <v>112604</v>
      </c>
      <c r="N7" s="14"/>
      <c r="O7" s="14"/>
      <c r="P7" s="14"/>
      <c r="Q7" s="14"/>
      <c r="R7" s="14"/>
      <c r="S7" s="14"/>
      <c r="T7" s="14"/>
      <c r="U7" s="14"/>
      <c r="V7" s="14"/>
      <c r="W7" s="14"/>
    </row>
    <row r="8" spans="1:23">
      <c r="A8" s="6" t="s">
        <v>11</v>
      </c>
      <c r="B8" s="240">
        <v>165143</v>
      </c>
      <c r="C8" s="236">
        <v>167016</v>
      </c>
      <c r="D8" s="236">
        <v>168065</v>
      </c>
      <c r="E8" s="236">
        <v>163772</v>
      </c>
      <c r="F8" s="236">
        <v>163058</v>
      </c>
      <c r="G8" s="236">
        <v>164644</v>
      </c>
      <c r="H8" s="236">
        <v>165653</v>
      </c>
      <c r="I8" s="236">
        <v>166256</v>
      </c>
      <c r="J8" s="236">
        <v>167385</v>
      </c>
      <c r="K8" s="236">
        <v>169299</v>
      </c>
      <c r="N8" s="14"/>
      <c r="O8" s="14"/>
      <c r="P8" s="14"/>
      <c r="Q8" s="14"/>
      <c r="R8" s="14"/>
      <c r="S8" s="14"/>
      <c r="T8" s="14"/>
      <c r="U8" s="14"/>
      <c r="V8" s="14"/>
      <c r="W8" s="14"/>
    </row>
    <row r="9" spans="1:23">
      <c r="A9" s="6" t="s">
        <v>2</v>
      </c>
      <c r="B9" s="240">
        <v>658739</v>
      </c>
      <c r="C9" s="236">
        <v>668982</v>
      </c>
      <c r="D9" s="236">
        <v>675830</v>
      </c>
      <c r="E9" s="236">
        <v>661095</v>
      </c>
      <c r="F9" s="236">
        <v>664064</v>
      </c>
      <c r="G9" s="236">
        <v>680324</v>
      </c>
      <c r="H9" s="236">
        <v>687430</v>
      </c>
      <c r="I9" s="236">
        <v>695975</v>
      </c>
      <c r="J9" s="236">
        <v>698960</v>
      </c>
      <c r="K9" s="236">
        <v>710247</v>
      </c>
      <c r="N9" s="14"/>
      <c r="O9" s="14"/>
      <c r="P9" s="14"/>
      <c r="Q9" s="14"/>
      <c r="R9" s="14"/>
      <c r="S9" s="14"/>
      <c r="T9" s="14"/>
      <c r="U9" s="14"/>
      <c r="V9" s="14"/>
      <c r="W9" s="14"/>
    </row>
    <row r="10" spans="1:23">
      <c r="A10" s="6" t="s">
        <v>81</v>
      </c>
      <c r="B10" s="240">
        <v>234825</v>
      </c>
      <c r="C10" s="236">
        <v>238999</v>
      </c>
      <c r="D10" s="236">
        <v>241262</v>
      </c>
      <c r="E10" s="236">
        <v>235361</v>
      </c>
      <c r="F10" s="236">
        <v>237454</v>
      </c>
      <c r="G10" s="236">
        <v>244268</v>
      </c>
      <c r="H10" s="236">
        <v>248296</v>
      </c>
      <c r="I10" s="236">
        <v>250719</v>
      </c>
      <c r="J10" s="236">
        <v>252927</v>
      </c>
      <c r="K10" s="236">
        <v>256532</v>
      </c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>
      <c r="A11" s="6" t="s">
        <v>8</v>
      </c>
      <c r="B11" s="240">
        <v>127346</v>
      </c>
      <c r="C11" s="236">
        <v>127801</v>
      </c>
      <c r="D11" s="236">
        <v>129280</v>
      </c>
      <c r="E11" s="236">
        <v>127165</v>
      </c>
      <c r="F11" s="236">
        <v>127880</v>
      </c>
      <c r="G11" s="236">
        <v>130487</v>
      </c>
      <c r="H11" s="236">
        <v>131759</v>
      </c>
      <c r="I11" s="236">
        <v>131937</v>
      </c>
      <c r="J11" s="236">
        <v>132294</v>
      </c>
      <c r="K11" s="236">
        <v>134156</v>
      </c>
      <c r="M11" s="215"/>
      <c r="N11" s="14"/>
      <c r="O11" s="14"/>
      <c r="P11" s="14"/>
      <c r="Q11" s="14"/>
      <c r="R11" s="14"/>
      <c r="S11" s="14"/>
      <c r="T11" s="14"/>
      <c r="U11" s="14"/>
      <c r="V11" s="14"/>
      <c r="W11" s="14"/>
    </row>
    <row r="12" spans="1:23">
      <c r="A12" s="6" t="s">
        <v>54</v>
      </c>
      <c r="B12" s="240">
        <v>20837</v>
      </c>
      <c r="C12" s="236">
        <v>20706</v>
      </c>
      <c r="D12" s="236">
        <v>21128</v>
      </c>
      <c r="E12" s="236">
        <v>21376</v>
      </c>
      <c r="F12" s="236">
        <v>21343</v>
      </c>
      <c r="G12" s="236">
        <v>21397</v>
      </c>
      <c r="H12" s="236">
        <v>21644</v>
      </c>
      <c r="I12" s="236">
        <v>21612</v>
      </c>
      <c r="J12" s="236">
        <v>21654</v>
      </c>
      <c r="K12" s="236">
        <v>22092</v>
      </c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spans="1:23">
      <c r="A13" s="6" t="s">
        <v>32</v>
      </c>
      <c r="B13" s="240">
        <v>16263</v>
      </c>
      <c r="C13" s="236">
        <v>16257</v>
      </c>
      <c r="D13" s="236">
        <v>16461</v>
      </c>
      <c r="E13" s="236">
        <v>16498</v>
      </c>
      <c r="F13" s="236">
        <v>16626</v>
      </c>
      <c r="G13" s="236">
        <v>16623</v>
      </c>
      <c r="H13" s="236">
        <v>16749</v>
      </c>
      <c r="I13" s="236">
        <v>16643</v>
      </c>
      <c r="J13" s="236">
        <v>16663</v>
      </c>
      <c r="K13" s="236">
        <v>17644</v>
      </c>
      <c r="N13" s="14"/>
      <c r="O13" s="14"/>
      <c r="P13" s="14"/>
      <c r="Q13" s="14"/>
      <c r="R13" s="14"/>
      <c r="S13" s="14"/>
      <c r="T13" s="14"/>
      <c r="U13" s="14"/>
      <c r="V13" s="14"/>
      <c r="W13" s="14"/>
    </row>
    <row r="14" spans="1:23" ht="15.75" customHeight="1">
      <c r="A14" s="6" t="s">
        <v>69</v>
      </c>
      <c r="B14" s="240">
        <v>1071</v>
      </c>
      <c r="C14" s="236">
        <v>1088</v>
      </c>
      <c r="D14" s="236">
        <v>1108</v>
      </c>
      <c r="E14" s="236">
        <v>1104</v>
      </c>
      <c r="F14" s="236">
        <v>1093</v>
      </c>
      <c r="G14" s="236">
        <v>1097</v>
      </c>
      <c r="H14" s="236">
        <v>1066</v>
      </c>
      <c r="I14" s="236">
        <v>1090</v>
      </c>
      <c r="J14" s="236">
        <v>1091</v>
      </c>
      <c r="K14" s="236">
        <v>1103</v>
      </c>
      <c r="N14" s="14"/>
      <c r="O14" s="14"/>
      <c r="P14" s="14"/>
      <c r="Q14" s="14"/>
      <c r="R14" s="14"/>
      <c r="S14" s="14"/>
      <c r="T14" s="14"/>
      <c r="U14" s="14"/>
      <c r="V14" s="14"/>
      <c r="W14" s="14"/>
    </row>
    <row r="15" spans="1:23" ht="15.75" customHeight="1">
      <c r="A15" s="115" t="s">
        <v>82</v>
      </c>
      <c r="B15" s="240">
        <v>6652</v>
      </c>
      <c r="C15" s="236">
        <v>7270</v>
      </c>
      <c r="D15" s="236">
        <v>7771</v>
      </c>
      <c r="E15" s="236">
        <v>7856</v>
      </c>
      <c r="F15" s="236">
        <v>8394</v>
      </c>
      <c r="G15" s="236">
        <v>9390</v>
      </c>
      <c r="H15" s="236">
        <v>9926</v>
      </c>
      <c r="I15" s="236">
        <v>10296</v>
      </c>
      <c r="J15" s="236">
        <v>10881</v>
      </c>
      <c r="K15" s="236">
        <v>11448</v>
      </c>
      <c r="N15" s="14"/>
      <c r="O15" s="14"/>
      <c r="P15" s="14"/>
      <c r="Q15" s="14"/>
      <c r="R15" s="14"/>
      <c r="S15" s="14"/>
      <c r="T15" s="14"/>
      <c r="U15" s="14"/>
      <c r="V15" s="14"/>
      <c r="W15" s="14"/>
    </row>
    <row r="16" spans="1:23">
      <c r="A16" s="8" t="s">
        <v>6</v>
      </c>
      <c r="B16" s="233">
        <f>+SUM(B6:B15)</f>
        <v>1529254</v>
      </c>
      <c r="C16" s="233">
        <f t="shared" ref="C16:G16" si="0">+SUM(C6:C15)</f>
        <v>1547027</v>
      </c>
      <c r="D16" s="233">
        <f t="shared" si="0"/>
        <v>1561679</v>
      </c>
      <c r="E16" s="233">
        <f t="shared" si="0"/>
        <v>1530476</v>
      </c>
      <c r="F16" s="233">
        <f t="shared" si="0"/>
        <v>1535479</v>
      </c>
      <c r="G16" s="233">
        <f t="shared" si="0"/>
        <v>1572502</v>
      </c>
      <c r="H16" s="233">
        <f t="shared" ref="H16:K16" si="1">+SUM(H6:H15)</f>
        <v>1589296</v>
      </c>
      <c r="I16" s="233">
        <f t="shared" si="1"/>
        <v>1601181</v>
      </c>
      <c r="J16" s="233">
        <f t="shared" si="1"/>
        <v>1612417</v>
      </c>
      <c r="K16" s="233">
        <f t="shared" si="1"/>
        <v>1636628</v>
      </c>
    </row>
    <row r="17" spans="1:10">
      <c r="A17" s="15"/>
      <c r="B17" s="15"/>
      <c r="C17" s="15"/>
      <c r="D17" s="15"/>
      <c r="F17" s="116"/>
      <c r="G17" s="116"/>
      <c r="H17" s="217"/>
      <c r="I17" s="217"/>
      <c r="J17" s="217"/>
    </row>
    <row r="18" spans="1:10">
      <c r="A18" s="271"/>
      <c r="B18" s="271"/>
      <c r="C18" s="271"/>
      <c r="D18" s="271"/>
    </row>
  </sheetData>
  <mergeCells count="4">
    <mergeCell ref="A18:D18"/>
    <mergeCell ref="A4:A5"/>
    <mergeCell ref="C4:K4"/>
    <mergeCell ref="A1:K1"/>
  </mergeCells>
  <phoneticPr fontId="7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18"/>
  <sheetViews>
    <sheetView showGridLines="0" zoomScaleNormal="75" workbookViewId="0">
      <selection activeCell="K10" sqref="K10"/>
    </sheetView>
  </sheetViews>
  <sheetFormatPr defaultRowHeight="15.75"/>
  <cols>
    <col min="1" max="1" width="52.140625" style="152" customWidth="1"/>
    <col min="2" max="10" width="10.7109375" style="152" customWidth="1"/>
    <col min="11" max="16384" width="9.140625" style="152"/>
  </cols>
  <sheetData>
    <row r="1" spans="1:13">
      <c r="A1" s="278" t="s">
        <v>48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</row>
    <row r="2" spans="1:13">
      <c r="A2" s="153"/>
      <c r="B2" s="153"/>
      <c r="C2" s="153"/>
      <c r="D2" s="153"/>
      <c r="E2" s="154"/>
      <c r="F2" s="153"/>
      <c r="G2" s="153"/>
      <c r="H2" s="218"/>
      <c r="I2" s="218"/>
      <c r="J2" s="218"/>
    </row>
    <row r="3" spans="1:13">
      <c r="A3" s="156"/>
      <c r="B3" s="156"/>
      <c r="C3" s="157"/>
      <c r="D3" s="157"/>
      <c r="E3" s="148"/>
      <c r="F3" s="157"/>
      <c r="G3" s="157"/>
      <c r="H3" s="157"/>
      <c r="I3" s="157"/>
      <c r="J3" s="157"/>
      <c r="K3" s="148" t="s">
        <v>40</v>
      </c>
    </row>
    <row r="4" spans="1:13" s="158" customFormat="1">
      <c r="A4" s="265" t="s">
        <v>10</v>
      </c>
      <c r="B4" s="149">
        <v>2024</v>
      </c>
      <c r="C4" s="267">
        <v>2025</v>
      </c>
      <c r="D4" s="268"/>
      <c r="E4" s="268"/>
      <c r="F4" s="268"/>
      <c r="G4" s="268"/>
      <c r="H4" s="268"/>
      <c r="I4" s="268"/>
      <c r="J4" s="268"/>
      <c r="K4" s="269"/>
    </row>
    <row r="5" spans="1:13" s="158" customFormat="1">
      <c r="A5" s="266"/>
      <c r="B5" s="198">
        <v>12</v>
      </c>
      <c r="C5" s="150">
        <f>+'Таблица № 2-Д'!C5</f>
        <v>1</v>
      </c>
      <c r="D5" s="150">
        <f>+'Таблица № 2-Д'!D5</f>
        <v>2</v>
      </c>
      <c r="E5" s="150">
        <f>+'Таблица № 2-Д'!E5</f>
        <v>3</v>
      </c>
      <c r="F5" s="150">
        <f>+'Таблица № 2-Д'!F5</f>
        <v>4</v>
      </c>
      <c r="G5" s="150">
        <f>+'Таблица № 2-Д'!G5</f>
        <v>5</v>
      </c>
      <c r="H5" s="150">
        <f>+'Таблица № 2-Д'!H5</f>
        <v>6</v>
      </c>
      <c r="I5" s="150">
        <f>+'Таблица № 2-Д'!I5</f>
        <v>7</v>
      </c>
      <c r="J5" s="150">
        <f>+'Таблица № 2-Д'!J5</f>
        <v>8</v>
      </c>
      <c r="K5" s="150">
        <f>+'Таблица № 2-Д'!K5</f>
        <v>9</v>
      </c>
    </row>
    <row r="6" spans="1:13">
      <c r="A6" s="146" t="s">
        <v>0</v>
      </c>
      <c r="B6" s="241">
        <f>+'Таблица № 2-Д'!B6/'Таблица № 2-Д'!B$16*100</f>
        <v>12.220206715169619</v>
      </c>
      <c r="C6" s="241">
        <f>+'Таблица № 2-Д'!C6/'Таблица № 2-Д'!C$16*100</f>
        <v>12.264685748858941</v>
      </c>
      <c r="D6" s="241">
        <f>+'Таблица № 2-Д'!D6/'Таблица № 2-Д'!D$16*100</f>
        <v>12.273200830644454</v>
      </c>
      <c r="E6" s="241">
        <f>+'Таблица № 2-Д'!E6/'Таблица № 2-Д'!E$16*100</f>
        <v>12.327014601993106</v>
      </c>
      <c r="F6" s="241">
        <f>+'Таблица № 2-Д'!F6/'Таблица № 2-Д'!F$16*100</f>
        <v>12.352692547407031</v>
      </c>
      <c r="G6" s="241">
        <f>+'Таблица № 2-Д'!G6/'Таблица № 2-Д'!G$16*100</f>
        <v>12.309555091185894</v>
      </c>
      <c r="H6" s="241">
        <f>+'Таблица № 2-Д'!H6/'Таблица № 2-Д'!H$16*100</f>
        <v>12.33187524539167</v>
      </c>
      <c r="I6" s="241">
        <f>+'Таблица № 2-Д'!I6/'Таблица № 2-Д'!I$16*100</f>
        <v>12.311600000249816</v>
      </c>
      <c r="J6" s="241">
        <f>+'Таблица № 2-Д'!J6/'Таблица № 2-Д'!J$16*100</f>
        <v>12.361132386969375</v>
      </c>
      <c r="K6" s="241">
        <f>+'Таблица № 2-Д'!K6/'Таблица № 2-Д'!K$16*100</f>
        <v>12.312083136791012</v>
      </c>
    </row>
    <row r="7" spans="1:13">
      <c r="A7" s="146" t="s">
        <v>1</v>
      </c>
      <c r="B7" s="241">
        <f>+'Таблица № 2-Д'!B7/'Таблица № 2-Д'!B$16*100</f>
        <v>7.2911367241805483</v>
      </c>
      <c r="C7" s="241">
        <f>+'Таблица № 2-Д'!C7/'Таблица № 2-Д'!C$16*100</f>
        <v>7.0567611295730455</v>
      </c>
      <c r="D7" s="241">
        <f>+'Таблица № 2-Д'!D7/'Таблица № 2-Д'!D$16*100</f>
        <v>6.9864549628957038</v>
      </c>
      <c r="E7" s="241">
        <f>+'Таблица № 2-Д'!E7/'Таблица № 2-Д'!E$16*100</f>
        <v>7.0296430652947191</v>
      </c>
      <c r="F7" s="241">
        <f>+'Таблица № 2-Д'!F7/'Таблица № 2-Д'!F$16*100</f>
        <v>6.8964798606819118</v>
      </c>
      <c r="G7" s="241">
        <f>+'Таблица № 2-Д'!G7/'Таблица № 2-Д'!G$16*100</f>
        <v>7.0399910461163158</v>
      </c>
      <c r="H7" s="241">
        <f>+'Таблица № 2-Д'!H7/'Таблица № 2-Д'!H$16*100</f>
        <v>6.9705706174306101</v>
      </c>
      <c r="I7" s="241">
        <f>+'Таблица № 2-Д'!I7/'Таблица № 2-Д'!I$16*100</f>
        <v>6.8400761687779212</v>
      </c>
      <c r="J7" s="241">
        <f>+'Таблица № 2-Д'!J7/'Таблица № 2-Д'!J$16*100</f>
        <v>6.8995179286747783</v>
      </c>
      <c r="K7" s="241">
        <f>+'Таблица № 2-Д'!K7/'Таблица № 2-Д'!K$16*100</f>
        <v>6.8802440139115308</v>
      </c>
    </row>
    <row r="8" spans="1:13">
      <c r="A8" s="146" t="s">
        <v>11</v>
      </c>
      <c r="B8" s="241">
        <f>+'Таблица № 2-Д'!B8/'Таблица № 2-Д'!B$16*100</f>
        <v>10.798925489160075</v>
      </c>
      <c r="C8" s="241">
        <f>+'Таблица № 2-Д'!C8/'Таблица № 2-Д'!C$16*100</f>
        <v>10.795933102654317</v>
      </c>
      <c r="D8" s="241">
        <f>+'Таблица № 2-Д'!D8/'Таблица № 2-Д'!D$16*100</f>
        <v>10.761814687909615</v>
      </c>
      <c r="E8" s="241">
        <f>+'Таблица № 2-Д'!E8/'Таблица № 2-Д'!E$16*100</f>
        <v>10.700723173705436</v>
      </c>
      <c r="F8" s="241">
        <f>+'Таблица № 2-Д'!F8/'Таблица № 2-Д'!F$16*100</f>
        <v>10.619357216868481</v>
      </c>
      <c r="G8" s="241">
        <f>+'Таблица № 2-Д'!G8/'Таблица № 2-Д'!G$16*100</f>
        <v>10.470193360644373</v>
      </c>
      <c r="H8" s="241">
        <f>+'Таблица № 2-Д'!H8/'Таблица № 2-Д'!H$16*100</f>
        <v>10.423042655364387</v>
      </c>
      <c r="I8" s="241">
        <f>+'Таблица № 2-Д'!I8/'Таблица № 2-Д'!I$16*100</f>
        <v>10.383335800262431</v>
      </c>
      <c r="J8" s="241">
        <f>+'Таблица № 2-Д'!J8/'Таблица № 2-Д'!J$16*100</f>
        <v>10.380999456096035</v>
      </c>
      <c r="K8" s="241">
        <f>+'Таблица № 2-Д'!K8/'Таблица № 2-Д'!K$16*100</f>
        <v>10.344378808134774</v>
      </c>
    </row>
    <row r="9" spans="1:13">
      <c r="A9" s="146" t="s">
        <v>2</v>
      </c>
      <c r="B9" s="241">
        <f>+'Таблица № 2-Д'!B9/'Таблица № 2-Д'!B$16*100</f>
        <v>43.075839592376411</v>
      </c>
      <c r="C9" s="241">
        <f>+'Таблица № 2-Д'!C9/'Таблица № 2-Д'!C$16*100</f>
        <v>43.243072034295459</v>
      </c>
      <c r="D9" s="241">
        <f>+'Таблица № 2-Д'!D9/'Таблица № 2-Д'!D$16*100</f>
        <v>43.275858867283226</v>
      </c>
      <c r="E9" s="241">
        <f>+'Таблица № 2-Д'!E9/'Таблица № 2-Д'!E$16*100</f>
        <v>43.195384965200368</v>
      </c>
      <c r="F9" s="241">
        <f>+'Таблица № 2-Д'!F9/'Таблица № 2-Д'!F$16*100</f>
        <v>43.248002740512895</v>
      </c>
      <c r="G9" s="241">
        <f>+'Таблица № 2-Д'!G9/'Таблица № 2-Д'!G$16*100</f>
        <v>43.263792351297489</v>
      </c>
      <c r="H9" s="241">
        <f>+'Таблица № 2-Д'!H9/'Таблица № 2-Д'!H$16*100</f>
        <v>43.253742537576386</v>
      </c>
      <c r="I9" s="241">
        <f>+'Таблица № 2-Д'!I9/'Таблица № 2-Д'!I$16*100</f>
        <v>43.466353897529387</v>
      </c>
      <c r="J9" s="241">
        <f>+'Таблица № 2-Д'!J9/'Таблица № 2-Д'!J$16*100</f>
        <v>43.348587865297873</v>
      </c>
      <c r="K9" s="241">
        <f>+'Таблица № 2-Д'!K9/'Таблица № 2-Д'!K$16*100</f>
        <v>43.396972311362141</v>
      </c>
    </row>
    <row r="10" spans="1:13">
      <c r="A10" s="146" t="s">
        <v>81</v>
      </c>
      <c r="B10" s="241">
        <f>+'Таблица № 2-Д'!B10/'Таблица № 2-Д'!B$16*100</f>
        <v>15.355526289288765</v>
      </c>
      <c r="C10" s="241">
        <f>+'Таблица № 2-Д'!C10/'Таблица № 2-Д'!C$16*100</f>
        <v>15.448922352357133</v>
      </c>
      <c r="D10" s="241">
        <f>+'Таблица № 2-Д'!D10/'Таблица № 2-Д'!D$16*100</f>
        <v>15.448885462377351</v>
      </c>
      <c r="E10" s="241">
        <f>+'Таблица № 2-Д'!E10/'Таблица № 2-Д'!E$16*100</f>
        <v>15.3782875393015</v>
      </c>
      <c r="F10" s="241">
        <f>+'Таблица № 2-Д'!F10/'Таблица № 2-Д'!F$16*100</f>
        <v>15.464490233992128</v>
      </c>
      <c r="G10" s="241">
        <f>+'Таблица № 2-Д'!G10/'Таблица № 2-Д'!G$16*100</f>
        <v>15.533716332316269</v>
      </c>
      <c r="H10" s="241">
        <f>+'Таблица № 2-Д'!H10/'Таблица № 2-Д'!H$16*100</f>
        <v>15.623017990355478</v>
      </c>
      <c r="I10" s="241">
        <f>+'Таблица № 2-Д'!I10/'Таблица № 2-Д'!I$16*100</f>
        <v>15.65837965851456</v>
      </c>
      <c r="J10" s="241">
        <f>+'Таблица № 2-Д'!J10/'Таблица № 2-Д'!J$16*100</f>
        <v>15.686202762684839</v>
      </c>
      <c r="K10" s="241">
        <f>+'Таблица № 2-Д'!K10/'Таблица № 2-Д'!K$16*100</f>
        <v>15.6744232653969</v>
      </c>
    </row>
    <row r="11" spans="1:13">
      <c r="A11" s="146" t="s">
        <v>8</v>
      </c>
      <c r="B11" s="241">
        <f>+'Таблица № 2-Д'!B11/'Таблица № 2-Д'!B$16*100</f>
        <v>8.327328226704001</v>
      </c>
      <c r="C11" s="241">
        <f>+'Таблица № 2-Д'!C11/'Таблица № 2-Д'!C$16*100</f>
        <v>8.2610710737433806</v>
      </c>
      <c r="D11" s="241">
        <f>+'Таблица № 2-Д'!D11/'Таблица № 2-Д'!D$16*100</f>
        <v>8.2782697340490579</v>
      </c>
      <c r="E11" s="241">
        <f>+'Таблица № 2-Д'!E11/'Таблица № 2-Д'!E$16*100</f>
        <v>8.3088529320289908</v>
      </c>
      <c r="F11" s="241">
        <f>+'Таблица № 2-Д'!F11/'Таблица № 2-Д'!F$16*100</f>
        <v>8.3283457474833575</v>
      </c>
      <c r="G11" s="241">
        <f>+'Таблица № 2-Д'!G11/'Таблица № 2-Д'!G$16*100</f>
        <v>8.2980498593960448</v>
      </c>
      <c r="H11" s="241">
        <f>+'Таблица № 2-Д'!H11/'Таблица № 2-Д'!H$16*100</f>
        <v>8.2904002778588755</v>
      </c>
      <c r="I11" s="241">
        <f>+'Таблица № 2-Д'!I11/'Таблица № 2-Д'!I$16*100</f>
        <v>8.2399803644934586</v>
      </c>
      <c r="J11" s="241">
        <f>+'Таблица № 2-Д'!J11/'Таблица № 2-Д'!J$16*100</f>
        <v>8.2047013892808121</v>
      </c>
      <c r="K11" s="241">
        <f>+'Таблица № 2-Д'!K11/'Таблица № 2-Д'!K$16*100</f>
        <v>8.1970979355113069</v>
      </c>
    </row>
    <row r="12" spans="1:13">
      <c r="A12" s="146" t="s">
        <v>54</v>
      </c>
      <c r="B12" s="241">
        <f>+'Таблица № 2-Д'!B12/'Таблица № 2-Д'!B$16*100</f>
        <v>1.3625597840515702</v>
      </c>
      <c r="C12" s="241">
        <f>+'Таблица № 2-Д'!C12/'Таблица № 2-Д'!C$16*100</f>
        <v>1.3384381785191855</v>
      </c>
      <c r="D12" s="241">
        <f>+'Таблица № 2-Д'!D12/'Таблица № 2-Д'!D$16*100</f>
        <v>1.3529028692836362</v>
      </c>
      <c r="E12" s="241">
        <f>+'Таблица № 2-Д'!E12/'Таблица № 2-Д'!E$16*100</f>
        <v>1.3966896573353649</v>
      </c>
      <c r="F12" s="241">
        <f>+'Таблица № 2-Д'!F12/'Таблица № 2-Д'!F$16*100</f>
        <v>1.3899897035387654</v>
      </c>
      <c r="G12" s="241">
        <f>+'Таблица № 2-Д'!G12/'Таблица № 2-Д'!G$16*100</f>
        <v>1.3606977924352401</v>
      </c>
      <c r="H12" s="241">
        <f>+'Таблица № 2-Д'!H12/'Таблица № 2-Д'!H$16*100</f>
        <v>1.3618608490803474</v>
      </c>
      <c r="I12" s="241">
        <f>+'Таблица № 2-Д'!I12/'Таблица № 2-Д'!I$16*100</f>
        <v>1.3497537130405619</v>
      </c>
      <c r="J12" s="241">
        <f>+'Таблица № 2-Д'!J12/'Таблица № 2-Д'!J$16*100</f>
        <v>1.3429528465651255</v>
      </c>
      <c r="K12" s="241">
        <f>+'Таблица № 2-Д'!K12/'Таблица № 2-Д'!K$16*100</f>
        <v>1.349848591127611</v>
      </c>
    </row>
    <row r="13" spans="1:13">
      <c r="A13" s="146" t="s">
        <v>32</v>
      </c>
      <c r="B13" s="241">
        <f>+'Таблица № 2-Д'!B13/'Таблица № 2-Д'!B$16*100</f>
        <v>1.0634596999582804</v>
      </c>
      <c r="C13" s="241">
        <f>+'Таблица № 2-Д'!C13/'Таблица № 2-Д'!C$16*100</f>
        <v>1.0508543160526609</v>
      </c>
      <c r="D13" s="241">
        <f>+'Таблица № 2-Д'!D13/'Таблица № 2-Д'!D$16*100</f>
        <v>1.0540578441536321</v>
      </c>
      <c r="E13" s="241">
        <f>+'Таблица № 2-Д'!E13/'Таблица № 2-Д'!E$16*100</f>
        <v>1.0779652866167126</v>
      </c>
      <c r="F13" s="241">
        <f>+'Таблица № 2-Д'!F13/'Таблица № 2-Д'!F$16*100</f>
        <v>1.0827891491840658</v>
      </c>
      <c r="G13" s="241">
        <f>+'Таблица № 2-Д'!G13/'Таблица № 2-Д'!G$16*100</f>
        <v>1.0571051737931016</v>
      </c>
      <c r="H13" s="241">
        <f>+'Таблица № 2-Д'!H13/'Таблица № 2-Д'!H$16*100</f>
        <v>1.0538628424157614</v>
      </c>
      <c r="I13" s="241">
        <f>+'Таблица № 2-Д'!I13/'Таблица № 2-Д'!I$16*100</f>
        <v>1.0394202779073696</v>
      </c>
      <c r="J13" s="241">
        <f>+'Таблица № 2-Д'!J13/'Таблица № 2-Д'!J$16*100</f>
        <v>1.0334175340498146</v>
      </c>
      <c r="K13" s="241">
        <f>+'Таблица № 2-Д'!K13/'Таблица № 2-Д'!K$16*100</f>
        <v>1.0780702762020447</v>
      </c>
    </row>
    <row r="14" spans="1:13" ht="15.75" customHeight="1">
      <c r="A14" s="146" t="s">
        <v>69</v>
      </c>
      <c r="B14" s="241">
        <f>+'Таблица № 2-Д'!B14/'Таблица № 2-Д'!B$16*100</f>
        <v>7.003414736858625E-2</v>
      </c>
      <c r="C14" s="241">
        <f>+'Таблица № 2-Д'!C14/'Таблица № 2-Д'!C$16*100</f>
        <v>7.0328442877855404E-2</v>
      </c>
      <c r="D14" s="241">
        <f>+'Таблица № 2-Д'!D14/'Таблица № 2-Д'!D$16*100</f>
        <v>7.0949279589467493E-2</v>
      </c>
      <c r="E14" s="241">
        <f>+'Таблица № 2-Д'!E14/'Таблица № 2-Д'!E$16*100</f>
        <v>7.2134420925254628E-2</v>
      </c>
      <c r="F14" s="241">
        <f>+'Таблица № 2-Д'!F14/'Таблица № 2-Д'!F$16*100</f>
        <v>7.1182998920857915E-2</v>
      </c>
      <c r="G14" s="241">
        <f>+'Таблица № 2-Д'!G14/'Таблица № 2-Д'!G$16*100</f>
        <v>6.9761437505325916E-2</v>
      </c>
      <c r="H14" s="241">
        <f>+'Таблица № 2-Д'!H14/'Таблица № 2-Д'!H$16*100</f>
        <v>6.707372320826327E-2</v>
      </c>
      <c r="I14" s="241">
        <f>+'Таблица № 2-Д'!I14/'Таблица № 2-Д'!I$16*100</f>
        <v>6.8074752323441262E-2</v>
      </c>
      <c r="J14" s="241">
        <f>+'Таблица № 2-Д'!J14/'Таблица № 2-Д'!J$16*100</f>
        <v>6.7662397506352265E-2</v>
      </c>
      <c r="K14" s="241">
        <f>+'Таблица № 2-Д'!K14/'Таблица № 2-Д'!K$16*100</f>
        <v>6.739466757259438E-2</v>
      </c>
    </row>
    <row r="15" spans="1:13" ht="15.75" customHeight="1">
      <c r="A15" s="151" t="s">
        <v>82</v>
      </c>
      <c r="B15" s="241">
        <f>+'Таблица № 2-Д'!B15/'Таблица № 2-Д'!B$16*100</f>
        <v>0.43498333174214354</v>
      </c>
      <c r="C15" s="241">
        <f>+'Таблица № 2-Д'!C15/'Таблица № 2-Д'!C$16*100</f>
        <v>0.46993362106802267</v>
      </c>
      <c r="D15" s="241">
        <f>+'Таблица № 2-Д'!D15/'Таблица № 2-Д'!D$16*100</f>
        <v>0.49760546181385545</v>
      </c>
      <c r="E15" s="241">
        <f>+'Таблица № 2-Д'!E15/'Таблица № 2-Д'!E$16*100</f>
        <v>0.51330435759855109</v>
      </c>
      <c r="F15" s="241">
        <f>+'Таблица № 2-Д'!F15/'Таблица № 2-Д'!F$16*100</f>
        <v>0.54666980141050447</v>
      </c>
      <c r="G15" s="241">
        <f>+'Таблица № 2-Д'!G15/'Таблица № 2-Д'!G$16*100</f>
        <v>0.5971375553099455</v>
      </c>
      <c r="H15" s="241">
        <f>+'Таблица № 2-Д'!H15/'Таблица № 2-Д'!H$16*100</f>
        <v>0.62455326131821887</v>
      </c>
      <c r="I15" s="241">
        <f>+'Таблица № 2-Д'!I15/'Таблица № 2-Д'!I$16*100</f>
        <v>0.64302536690105616</v>
      </c>
      <c r="J15" s="241">
        <f>+'Таблица № 2-Д'!J15/'Таблица № 2-Д'!J$16*100</f>
        <v>0.67482543287499452</v>
      </c>
      <c r="K15" s="241">
        <f>+'Таблица № 2-Д'!K15/'Таблица № 2-Д'!K$16*100</f>
        <v>0.69948699399008207</v>
      </c>
    </row>
    <row r="16" spans="1:13">
      <c r="A16" s="146" t="s">
        <v>6</v>
      </c>
      <c r="B16" s="241">
        <f>+'Таблица № 2-Д'!B16/'Таблица № 2-Д'!B$16*100</f>
        <v>100</v>
      </c>
      <c r="C16" s="241">
        <f>+'Таблица № 2-Д'!C16/'Таблица № 2-Д'!C$16*100</f>
        <v>100</v>
      </c>
      <c r="D16" s="241">
        <f>+'Таблица № 2-Д'!D16/'Таблица № 2-Д'!D$16*100</f>
        <v>100</v>
      </c>
      <c r="E16" s="241">
        <f>+'Таблица № 2-Д'!E16/'Таблица № 2-Д'!E$16*100</f>
        <v>100</v>
      </c>
      <c r="F16" s="241">
        <f>+'Таблица № 2-Д'!F16/'Таблица № 2-Д'!F$16*100</f>
        <v>100</v>
      </c>
      <c r="G16" s="241">
        <f>+'Таблица № 2-Д'!G16/'Таблица № 2-Д'!G$16*100</f>
        <v>100</v>
      </c>
      <c r="H16" s="241">
        <f>+'Таблица № 2-Д'!H16/'Таблица № 2-Д'!H$16*100</f>
        <v>100</v>
      </c>
      <c r="I16" s="241">
        <f>+'Таблица № 2-Д'!I16/'Таблица № 2-Д'!I$16*100</f>
        <v>100</v>
      </c>
      <c r="J16" s="241">
        <f>+'Таблица № 2-Д'!J16/'Таблица № 2-Д'!J$16*100</f>
        <v>100</v>
      </c>
      <c r="K16" s="241">
        <f>+'Таблица № 2-Д'!K16/'Таблица № 2-Д'!K$16*100</f>
        <v>100</v>
      </c>
      <c r="M16" s="209"/>
    </row>
    <row r="17" spans="1:10">
      <c r="A17" s="159"/>
      <c r="B17" s="159"/>
      <c r="C17" s="159"/>
      <c r="D17" s="159"/>
      <c r="F17" s="159"/>
      <c r="G17" s="159"/>
      <c r="H17" s="159"/>
      <c r="I17" s="159"/>
      <c r="J17" s="159"/>
    </row>
    <row r="18" spans="1:10">
      <c r="A18" s="159"/>
      <c r="B18" s="160"/>
      <c r="C18" s="160"/>
      <c r="D18" s="160"/>
      <c r="F18" s="160"/>
      <c r="G18" s="160"/>
      <c r="H18" s="160"/>
      <c r="I18" s="160"/>
      <c r="J18" s="160"/>
    </row>
  </sheetData>
  <mergeCells count="3">
    <mergeCell ref="A4:A5"/>
    <mergeCell ref="C4:K4"/>
    <mergeCell ref="A1:K1"/>
  </mergeCells>
  <phoneticPr fontId="7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Y41"/>
  <sheetViews>
    <sheetView showGridLines="0" zoomScaleNormal="100" workbookViewId="0">
      <selection sqref="A1:M1"/>
    </sheetView>
  </sheetViews>
  <sheetFormatPr defaultColWidth="10.28515625" defaultRowHeight="15.75"/>
  <cols>
    <col min="1" max="1" width="51.85546875" style="18" customWidth="1"/>
    <col min="2" max="2" width="11.28515625" style="18" customWidth="1"/>
    <col min="3" max="3" width="10.7109375" style="18" customWidth="1"/>
    <col min="4" max="12" width="9.7109375" style="20" customWidth="1"/>
    <col min="13" max="13" width="11.85546875" style="18" customWidth="1"/>
    <col min="14" max="15" width="10.28515625" style="18"/>
    <col min="16" max="16" width="12.5703125" style="18" customWidth="1"/>
    <col min="17" max="18" width="10.42578125" style="18" bestFit="1" customWidth="1"/>
    <col min="19" max="19" width="10.7109375" style="18" bestFit="1" customWidth="1"/>
    <col min="20" max="25" width="10.42578125" style="18" bestFit="1" customWidth="1"/>
    <col min="26" max="16384" width="10.28515625" style="18"/>
  </cols>
  <sheetData>
    <row r="1" spans="1:25">
      <c r="A1" s="280" t="s">
        <v>33</v>
      </c>
      <c r="B1" s="280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</row>
    <row r="2" spans="1:25">
      <c r="A2" s="16"/>
      <c r="B2" s="204"/>
      <c r="C2" s="16"/>
      <c r="D2" s="17"/>
      <c r="E2" s="17"/>
      <c r="F2" s="17"/>
      <c r="G2" s="17"/>
      <c r="H2" s="17"/>
      <c r="I2" s="17"/>
      <c r="J2" s="17"/>
      <c r="K2" s="17"/>
      <c r="L2" s="17"/>
    </row>
    <row r="3" spans="1:25">
      <c r="M3" s="105" t="s">
        <v>46</v>
      </c>
    </row>
    <row r="4" spans="1:25">
      <c r="A4" s="282" t="s">
        <v>16</v>
      </c>
      <c r="B4" s="290">
        <v>2024</v>
      </c>
      <c r="C4" s="291"/>
      <c r="D4" s="279">
        <v>2025</v>
      </c>
      <c r="E4" s="279"/>
      <c r="F4" s="279"/>
      <c r="G4" s="279"/>
      <c r="H4" s="279"/>
      <c r="I4" s="279"/>
      <c r="J4" s="279"/>
      <c r="K4" s="279"/>
      <c r="L4" s="279"/>
      <c r="M4" s="279"/>
    </row>
    <row r="5" spans="1:25" ht="15.75" customHeight="1">
      <c r="A5" s="282"/>
      <c r="B5" s="283" t="s">
        <v>93</v>
      </c>
      <c r="C5" s="285" t="s">
        <v>31</v>
      </c>
      <c r="D5" s="287" t="s">
        <v>12</v>
      </c>
      <c r="E5" s="288"/>
      <c r="F5" s="288"/>
      <c r="G5" s="288"/>
      <c r="H5" s="288"/>
      <c r="I5" s="288"/>
      <c r="J5" s="288"/>
      <c r="K5" s="288"/>
      <c r="L5" s="289"/>
      <c r="M5" s="283" t="s">
        <v>93</v>
      </c>
    </row>
    <row r="6" spans="1:25">
      <c r="A6" s="282"/>
      <c r="B6" s="284"/>
      <c r="C6" s="286"/>
      <c r="D6" s="223">
        <v>1</v>
      </c>
      <c r="E6" s="223">
        <v>2</v>
      </c>
      <c r="F6" s="224">
        <v>3</v>
      </c>
      <c r="G6" s="223">
        <v>4</v>
      </c>
      <c r="H6" s="223">
        <v>5</v>
      </c>
      <c r="I6" s="223">
        <v>6</v>
      </c>
      <c r="J6" s="223">
        <v>7</v>
      </c>
      <c r="K6" s="223">
        <v>8</v>
      </c>
      <c r="L6" s="223">
        <v>9</v>
      </c>
      <c r="M6" s="284"/>
      <c r="P6" s="219"/>
      <c r="Q6" s="219"/>
      <c r="R6" s="219"/>
      <c r="S6" s="219"/>
      <c r="T6" s="219"/>
      <c r="U6" s="219"/>
      <c r="V6" s="219"/>
      <c r="W6" s="219"/>
      <c r="X6" s="219"/>
      <c r="Y6" s="219"/>
    </row>
    <row r="7" spans="1:25">
      <c r="A7" s="6" t="s">
        <v>0</v>
      </c>
      <c r="B7" s="239">
        <v>8505</v>
      </c>
      <c r="C7" s="239">
        <v>12357</v>
      </c>
      <c r="D7" s="239">
        <v>919</v>
      </c>
      <c r="E7" s="237">
        <v>981</v>
      </c>
      <c r="F7" s="237">
        <v>985</v>
      </c>
      <c r="G7" s="237">
        <v>1077</v>
      </c>
      <c r="H7" s="237">
        <v>970</v>
      </c>
      <c r="I7" s="237">
        <v>1064</v>
      </c>
      <c r="J7" s="237">
        <v>1145</v>
      </c>
      <c r="K7" s="237">
        <v>1006</v>
      </c>
      <c r="L7" s="237">
        <v>1117</v>
      </c>
      <c r="M7" s="237">
        <f>+SUM(D7:L7)</f>
        <v>9264</v>
      </c>
      <c r="O7" s="107"/>
      <c r="P7" s="220"/>
      <c r="Q7" s="220"/>
      <c r="R7" s="219"/>
      <c r="S7" s="219"/>
      <c r="T7" s="219"/>
      <c r="U7" s="219"/>
      <c r="V7" s="219"/>
      <c r="W7" s="219"/>
      <c r="X7" s="219"/>
      <c r="Y7" s="219"/>
    </row>
    <row r="8" spans="1:25">
      <c r="A8" s="6" t="s">
        <v>1</v>
      </c>
      <c r="B8" s="239">
        <v>4793</v>
      </c>
      <c r="C8" s="239">
        <v>6596</v>
      </c>
      <c r="D8" s="239">
        <v>494</v>
      </c>
      <c r="E8" s="237">
        <v>604</v>
      </c>
      <c r="F8" s="237">
        <v>616</v>
      </c>
      <c r="G8" s="237">
        <v>600</v>
      </c>
      <c r="H8" s="237">
        <v>514</v>
      </c>
      <c r="I8" s="237">
        <v>582</v>
      </c>
      <c r="J8" s="237">
        <v>492</v>
      </c>
      <c r="K8" s="237">
        <v>494</v>
      </c>
      <c r="L8" s="237">
        <v>623</v>
      </c>
      <c r="M8" s="237">
        <f t="shared" ref="M8:M16" si="0">+SUM(D8:L8)</f>
        <v>5019</v>
      </c>
      <c r="O8" s="107"/>
      <c r="P8" s="220"/>
      <c r="Q8" s="107"/>
      <c r="R8" s="107"/>
    </row>
    <row r="9" spans="1:25">
      <c r="A9" s="6" t="s">
        <v>11</v>
      </c>
      <c r="B9" s="239">
        <v>12527</v>
      </c>
      <c r="C9" s="239">
        <v>16876</v>
      </c>
      <c r="D9" s="239">
        <v>1351</v>
      </c>
      <c r="E9" s="237">
        <v>1311</v>
      </c>
      <c r="F9" s="237">
        <v>1317</v>
      </c>
      <c r="G9" s="237">
        <v>1258</v>
      </c>
      <c r="H9" s="237">
        <v>1294</v>
      </c>
      <c r="I9" s="237">
        <v>1325</v>
      </c>
      <c r="J9" s="237">
        <v>1303</v>
      </c>
      <c r="K9" s="237">
        <v>1448</v>
      </c>
      <c r="L9" s="237">
        <v>1398</v>
      </c>
      <c r="M9" s="237">
        <f t="shared" si="0"/>
        <v>12005</v>
      </c>
      <c r="N9" s="107"/>
      <c r="P9" s="221"/>
      <c r="Q9" s="221"/>
      <c r="R9" s="221"/>
      <c r="S9" s="221"/>
      <c r="T9" s="221"/>
      <c r="U9" s="221"/>
      <c r="V9" s="221"/>
      <c r="W9" s="221"/>
      <c r="X9" s="221"/>
      <c r="Y9" s="221"/>
    </row>
    <row r="10" spans="1:25">
      <c r="A10" s="6" t="s">
        <v>2</v>
      </c>
      <c r="B10" s="239">
        <v>37655</v>
      </c>
      <c r="C10" s="239">
        <v>52943</v>
      </c>
      <c r="D10" s="239">
        <v>5187</v>
      </c>
      <c r="E10" s="237">
        <v>5111</v>
      </c>
      <c r="F10" s="237">
        <v>6190</v>
      </c>
      <c r="G10" s="237">
        <v>4484</v>
      </c>
      <c r="H10" s="237">
        <v>4033</v>
      </c>
      <c r="I10" s="237">
        <v>4842</v>
      </c>
      <c r="J10" s="237">
        <v>6358</v>
      </c>
      <c r="K10" s="237">
        <v>3365</v>
      </c>
      <c r="L10" s="237">
        <v>4933</v>
      </c>
      <c r="M10" s="237">
        <f t="shared" si="0"/>
        <v>44503</v>
      </c>
      <c r="N10" s="107"/>
      <c r="P10" s="221"/>
      <c r="Q10" s="221"/>
      <c r="R10" s="221"/>
      <c r="S10" s="221"/>
      <c r="T10" s="221"/>
      <c r="U10" s="221"/>
      <c r="V10" s="221"/>
      <c r="W10" s="221"/>
      <c r="X10" s="221"/>
      <c r="Y10" s="221"/>
    </row>
    <row r="11" spans="1:25">
      <c r="A11" s="6" t="s">
        <v>81</v>
      </c>
      <c r="B11" s="239">
        <v>12925</v>
      </c>
      <c r="C11" s="239">
        <v>19341</v>
      </c>
      <c r="D11" s="239">
        <v>1540</v>
      </c>
      <c r="E11" s="237">
        <v>1359</v>
      </c>
      <c r="F11" s="237">
        <v>1400</v>
      </c>
      <c r="G11" s="237">
        <v>1917</v>
      </c>
      <c r="H11" s="237">
        <v>1459</v>
      </c>
      <c r="I11" s="237">
        <v>1487</v>
      </c>
      <c r="J11" s="237">
        <v>1816</v>
      </c>
      <c r="K11" s="237">
        <v>1365</v>
      </c>
      <c r="L11" s="237">
        <v>1491</v>
      </c>
      <c r="M11" s="237">
        <f t="shared" si="0"/>
        <v>13834</v>
      </c>
      <c r="N11" s="107"/>
      <c r="P11" s="205"/>
      <c r="Q11" s="107"/>
      <c r="R11" s="107"/>
    </row>
    <row r="12" spans="1:25">
      <c r="A12" s="6" t="s">
        <v>8</v>
      </c>
      <c r="B12" s="239">
        <v>6201</v>
      </c>
      <c r="C12" s="239">
        <v>9139</v>
      </c>
      <c r="D12" s="239">
        <v>741</v>
      </c>
      <c r="E12" s="237">
        <v>910</v>
      </c>
      <c r="F12" s="237">
        <v>855</v>
      </c>
      <c r="G12" s="237">
        <v>699</v>
      </c>
      <c r="H12" s="237">
        <v>710</v>
      </c>
      <c r="I12" s="237">
        <v>803</v>
      </c>
      <c r="J12" s="237">
        <v>933</v>
      </c>
      <c r="K12" s="237">
        <v>845</v>
      </c>
      <c r="L12" s="237">
        <v>707</v>
      </c>
      <c r="M12" s="237">
        <f t="shared" si="0"/>
        <v>7203</v>
      </c>
      <c r="N12" s="107"/>
      <c r="P12" s="205"/>
      <c r="Q12" s="107"/>
      <c r="R12" s="107"/>
    </row>
    <row r="13" spans="1:25">
      <c r="A13" s="6" t="s">
        <v>54</v>
      </c>
      <c r="B13" s="239">
        <v>1062</v>
      </c>
      <c r="C13" s="239">
        <v>1421</v>
      </c>
      <c r="D13" s="239">
        <v>119</v>
      </c>
      <c r="E13" s="237">
        <v>117</v>
      </c>
      <c r="F13" s="237">
        <v>118</v>
      </c>
      <c r="G13" s="237">
        <v>132</v>
      </c>
      <c r="H13" s="237">
        <v>117</v>
      </c>
      <c r="I13" s="237">
        <v>117</v>
      </c>
      <c r="J13" s="237">
        <v>125</v>
      </c>
      <c r="K13" s="237">
        <v>120</v>
      </c>
      <c r="L13" s="237">
        <v>121</v>
      </c>
      <c r="M13" s="237">
        <f t="shared" si="0"/>
        <v>1086</v>
      </c>
      <c r="N13" s="107"/>
      <c r="P13" s="205"/>
      <c r="Q13" s="107"/>
      <c r="R13" s="107"/>
    </row>
    <row r="14" spans="1:25">
      <c r="A14" s="6" t="s">
        <v>32</v>
      </c>
      <c r="B14" s="239">
        <v>1001</v>
      </c>
      <c r="C14" s="239">
        <v>1347</v>
      </c>
      <c r="D14" s="239">
        <v>123</v>
      </c>
      <c r="E14" s="237">
        <v>126</v>
      </c>
      <c r="F14" s="237">
        <v>153</v>
      </c>
      <c r="G14" s="237">
        <v>122</v>
      </c>
      <c r="H14" s="237">
        <v>124</v>
      </c>
      <c r="I14" s="237">
        <v>122</v>
      </c>
      <c r="J14" s="237">
        <v>124</v>
      </c>
      <c r="K14" s="237">
        <v>123</v>
      </c>
      <c r="L14" s="237">
        <v>127</v>
      </c>
      <c r="M14" s="237">
        <f t="shared" si="0"/>
        <v>1144</v>
      </c>
      <c r="N14" s="107"/>
      <c r="P14" s="205"/>
      <c r="Q14" s="107"/>
      <c r="R14" s="107"/>
    </row>
    <row r="15" spans="1:25" ht="15.75" customHeight="1">
      <c r="A15" s="6" t="s">
        <v>69</v>
      </c>
      <c r="B15" s="242">
        <v>66</v>
      </c>
      <c r="C15" s="242">
        <v>109</v>
      </c>
      <c r="D15" s="242">
        <v>8</v>
      </c>
      <c r="E15" s="238">
        <v>17</v>
      </c>
      <c r="F15" s="238">
        <v>19</v>
      </c>
      <c r="G15" s="238">
        <v>11</v>
      </c>
      <c r="H15" s="238">
        <v>4</v>
      </c>
      <c r="I15" s="238">
        <v>7</v>
      </c>
      <c r="J15" s="238">
        <v>15</v>
      </c>
      <c r="K15" s="238">
        <v>7</v>
      </c>
      <c r="L15" s="238">
        <v>7</v>
      </c>
      <c r="M15" s="237">
        <f t="shared" si="0"/>
        <v>95</v>
      </c>
      <c r="N15" s="107"/>
      <c r="P15" s="205"/>
      <c r="Q15" s="107"/>
      <c r="R15" s="107"/>
    </row>
    <row r="16" spans="1:25" ht="15.75" customHeight="1">
      <c r="A16" s="115" t="s">
        <v>82</v>
      </c>
      <c r="B16" s="242">
        <v>2648</v>
      </c>
      <c r="C16" s="242">
        <v>4243</v>
      </c>
      <c r="D16" s="239">
        <v>578</v>
      </c>
      <c r="E16" s="237">
        <v>523</v>
      </c>
      <c r="F16" s="237">
        <v>580</v>
      </c>
      <c r="G16" s="237">
        <v>741</v>
      </c>
      <c r="H16" s="237">
        <v>952</v>
      </c>
      <c r="I16" s="237">
        <v>618</v>
      </c>
      <c r="J16" s="237">
        <v>605</v>
      </c>
      <c r="K16" s="237">
        <v>582</v>
      </c>
      <c r="L16" s="237">
        <v>557</v>
      </c>
      <c r="M16" s="237">
        <f t="shared" si="0"/>
        <v>5736</v>
      </c>
      <c r="N16" s="107"/>
      <c r="P16" s="205"/>
      <c r="Q16" s="107"/>
      <c r="R16" s="107"/>
    </row>
    <row r="17" spans="1:18" ht="15.75" customHeight="1">
      <c r="A17" s="8" t="s">
        <v>6</v>
      </c>
      <c r="B17" s="239">
        <f>+SUM(B7:B16)</f>
        <v>87383</v>
      </c>
      <c r="C17" s="239">
        <f>+SUM(C7:C16)</f>
        <v>124372</v>
      </c>
      <c r="D17" s="239">
        <f t="shared" ref="D17:H17" si="1">+SUM(D7:D16)</f>
        <v>11060</v>
      </c>
      <c r="E17" s="239">
        <f t="shared" si="1"/>
        <v>11059</v>
      </c>
      <c r="F17" s="239">
        <f t="shared" si="1"/>
        <v>12233</v>
      </c>
      <c r="G17" s="239">
        <f t="shared" si="1"/>
        <v>11041</v>
      </c>
      <c r="H17" s="239">
        <f t="shared" si="1"/>
        <v>10177</v>
      </c>
      <c r="I17" s="239">
        <f>+SUM(I7:I16)</f>
        <v>10967</v>
      </c>
      <c r="J17" s="239">
        <f t="shared" ref="J17:L17" si="2">+SUM(J7:J16)</f>
        <v>12916</v>
      </c>
      <c r="K17" s="239">
        <f t="shared" si="2"/>
        <v>9355</v>
      </c>
      <c r="L17" s="239">
        <f t="shared" si="2"/>
        <v>11081</v>
      </c>
      <c r="M17" s="239">
        <f>+SUM(M7:M16)</f>
        <v>99889</v>
      </c>
      <c r="N17" s="107"/>
      <c r="P17" s="205"/>
      <c r="Q17" s="107"/>
      <c r="R17" s="107"/>
    </row>
    <row r="18" spans="1:18">
      <c r="F18" s="23"/>
      <c r="L18" s="23"/>
      <c r="M18" s="22"/>
      <c r="N18" s="107"/>
      <c r="P18" s="205"/>
      <c r="Q18" s="220"/>
      <c r="R18" s="107"/>
    </row>
    <row r="19" spans="1:18">
      <c r="D19" s="87"/>
      <c r="E19" s="88"/>
      <c r="F19" s="89"/>
      <c r="G19" s="87"/>
      <c r="H19" s="88"/>
      <c r="I19" s="88"/>
      <c r="J19" s="88"/>
      <c r="K19" s="88"/>
      <c r="L19" s="89"/>
      <c r="M19" s="107"/>
      <c r="Q19" s="107"/>
      <c r="R19" s="107"/>
    </row>
    <row r="20" spans="1:18"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Q20" s="107"/>
      <c r="R20" s="107"/>
    </row>
    <row r="21" spans="1:18"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R21" s="107"/>
    </row>
    <row r="22" spans="1:18"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R22" s="107"/>
    </row>
    <row r="23" spans="1:18"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R23" s="107"/>
    </row>
    <row r="24" spans="1:18"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R24" s="107"/>
    </row>
    <row r="25" spans="1:18"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R25" s="107"/>
    </row>
    <row r="26" spans="1:18"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R26" s="107"/>
    </row>
    <row r="27" spans="1:18"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R27" s="107"/>
    </row>
    <row r="28" spans="1:18"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</row>
    <row r="29" spans="1:18"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</row>
    <row r="30" spans="1:18"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</row>
    <row r="31" spans="1:18">
      <c r="C31" s="107"/>
      <c r="D31" s="50"/>
      <c r="E31" s="51"/>
      <c r="G31" s="50"/>
      <c r="H31" s="51"/>
      <c r="I31" s="222"/>
      <c r="J31" s="222"/>
      <c r="K31" s="222"/>
    </row>
    <row r="32" spans="1:18">
      <c r="C32" s="107"/>
      <c r="D32" s="50"/>
      <c r="E32" s="51"/>
      <c r="G32" s="50"/>
      <c r="H32" s="51"/>
      <c r="I32" s="222"/>
      <c r="J32" s="222"/>
      <c r="K32" s="222"/>
    </row>
    <row r="33" spans="4:11">
      <c r="D33" s="50"/>
      <c r="E33" s="51"/>
      <c r="G33" s="50"/>
      <c r="H33" s="51"/>
      <c r="I33" s="222"/>
      <c r="J33" s="222"/>
      <c r="K33" s="222"/>
    </row>
    <row r="34" spans="4:11">
      <c r="D34" s="50"/>
      <c r="E34" s="51"/>
      <c r="G34" s="50"/>
      <c r="H34" s="51"/>
      <c r="I34" s="222"/>
      <c r="J34" s="222"/>
      <c r="K34" s="222"/>
    </row>
    <row r="35" spans="4:11">
      <c r="D35" s="50"/>
      <c r="E35" s="51"/>
      <c r="G35" s="50"/>
      <c r="H35" s="51"/>
      <c r="I35" s="222"/>
      <c r="J35" s="222"/>
      <c r="K35" s="222"/>
    </row>
    <row r="36" spans="4:11">
      <c r="D36" s="50"/>
      <c r="E36" s="51"/>
      <c r="G36" s="50"/>
      <c r="H36" s="51"/>
      <c r="I36" s="222"/>
      <c r="J36" s="222"/>
      <c r="K36" s="222"/>
    </row>
    <row r="37" spans="4:11">
      <c r="D37" s="50"/>
      <c r="E37" s="51"/>
      <c r="G37" s="50"/>
      <c r="H37" s="51"/>
      <c r="I37" s="222"/>
      <c r="J37" s="222"/>
      <c r="K37" s="222"/>
    </row>
    <row r="38" spans="4:11">
      <c r="D38" s="50"/>
      <c r="E38" s="51"/>
      <c r="G38" s="50"/>
      <c r="H38" s="51"/>
      <c r="I38" s="222"/>
      <c r="J38" s="222"/>
      <c r="K38" s="222"/>
    </row>
    <row r="39" spans="4:11">
      <c r="D39" s="50"/>
      <c r="E39" s="51"/>
      <c r="G39" s="50"/>
      <c r="H39" s="51"/>
      <c r="I39" s="222"/>
      <c r="J39" s="222"/>
      <c r="K39" s="222"/>
    </row>
    <row r="40" spans="4:11">
      <c r="D40" s="50"/>
      <c r="E40" s="51"/>
      <c r="G40" s="50"/>
      <c r="H40" s="51"/>
      <c r="I40" s="222"/>
      <c r="J40" s="222"/>
      <c r="K40" s="222"/>
    </row>
    <row r="41" spans="4:11">
      <c r="D41" s="50"/>
      <c r="E41" s="51"/>
      <c r="G41" s="50"/>
      <c r="H41" s="51"/>
      <c r="I41" s="222"/>
      <c r="J41" s="222"/>
      <c r="K41" s="222"/>
    </row>
  </sheetData>
  <mergeCells count="8">
    <mergeCell ref="D4:M4"/>
    <mergeCell ref="A1:M1"/>
    <mergeCell ref="A4:A6"/>
    <mergeCell ref="M5:M6"/>
    <mergeCell ref="C5:C6"/>
    <mergeCell ref="D5:L5"/>
    <mergeCell ref="B4:C4"/>
    <mergeCell ref="B5:B6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Q38"/>
  <sheetViews>
    <sheetView showGridLines="0" zoomScale="90" zoomScaleNormal="90" workbookViewId="0">
      <selection sqref="A1:N1"/>
    </sheetView>
  </sheetViews>
  <sheetFormatPr defaultColWidth="10.28515625" defaultRowHeight="15.75" customHeight="1"/>
  <cols>
    <col min="1" max="1" width="51" style="26" customWidth="1"/>
    <col min="2" max="2" width="19.28515625" style="26" customWidth="1"/>
    <col min="3" max="3" width="17.85546875" style="18" customWidth="1"/>
    <col min="4" max="12" width="9.7109375" style="20" customWidth="1"/>
    <col min="13" max="13" width="19.28515625" style="18" customWidth="1"/>
    <col min="14" max="14" width="17.5703125" style="18" customWidth="1"/>
    <col min="15" max="15" width="10" style="18" customWidth="1"/>
    <col min="16" max="16384" width="10.28515625" style="18"/>
  </cols>
  <sheetData>
    <row r="1" spans="1:17" ht="22.5" customHeight="1">
      <c r="A1" s="280" t="s">
        <v>34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</row>
    <row r="2" spans="1:17" ht="9.75" customHeight="1">
      <c r="A2" s="16"/>
      <c r="B2" s="204"/>
      <c r="C2" s="16"/>
      <c r="D2" s="19"/>
      <c r="E2" s="19"/>
      <c r="F2" s="19"/>
      <c r="G2" s="19"/>
      <c r="H2" s="19"/>
      <c r="I2" s="19"/>
      <c r="J2" s="19"/>
      <c r="K2" s="19"/>
      <c r="L2" s="19"/>
    </row>
    <row r="3" spans="1:17" ht="13.5" customHeight="1">
      <c r="A3" s="24"/>
      <c r="B3" s="24"/>
      <c r="C3" s="25"/>
      <c r="D3" s="120"/>
      <c r="E3" s="120"/>
      <c r="F3" s="120"/>
      <c r="G3" s="120"/>
      <c r="H3" s="120"/>
      <c r="I3" s="120"/>
      <c r="J3" s="120"/>
      <c r="K3" s="120"/>
      <c r="L3" s="120"/>
      <c r="M3" s="21"/>
      <c r="N3" s="120" t="s">
        <v>47</v>
      </c>
    </row>
    <row r="4" spans="1:17" ht="21" customHeight="1">
      <c r="A4" s="296" t="s">
        <v>15</v>
      </c>
      <c r="B4" s="290">
        <v>2024</v>
      </c>
      <c r="C4" s="291"/>
      <c r="D4" s="293">
        <v>2025</v>
      </c>
      <c r="E4" s="294"/>
      <c r="F4" s="294"/>
      <c r="G4" s="294"/>
      <c r="H4" s="294"/>
      <c r="I4" s="294"/>
      <c r="J4" s="294"/>
      <c r="K4" s="294"/>
      <c r="L4" s="294"/>
      <c r="M4" s="294"/>
      <c r="N4" s="295"/>
    </row>
    <row r="5" spans="1:17" ht="21" customHeight="1">
      <c r="A5" s="296"/>
      <c r="B5" s="297" t="s">
        <v>94</v>
      </c>
      <c r="C5" s="297" t="s">
        <v>91</v>
      </c>
      <c r="D5" s="298" t="s">
        <v>12</v>
      </c>
      <c r="E5" s="299"/>
      <c r="F5" s="299"/>
      <c r="G5" s="299"/>
      <c r="H5" s="299"/>
      <c r="I5" s="299"/>
      <c r="J5" s="299"/>
      <c r="K5" s="299"/>
      <c r="L5" s="300"/>
      <c r="M5" s="301" t="s">
        <v>95</v>
      </c>
      <c r="N5" s="297" t="s">
        <v>94</v>
      </c>
    </row>
    <row r="6" spans="1:17" ht="21" customHeight="1">
      <c r="A6" s="296"/>
      <c r="B6" s="297"/>
      <c r="C6" s="297"/>
      <c r="D6" s="5">
        <v>1</v>
      </c>
      <c r="E6" s="5">
        <v>2</v>
      </c>
      <c r="F6" s="119">
        <v>3</v>
      </c>
      <c r="G6" s="5">
        <v>4</v>
      </c>
      <c r="H6" s="5">
        <v>5</v>
      </c>
      <c r="I6" s="5">
        <v>6</v>
      </c>
      <c r="J6" s="5">
        <v>7</v>
      </c>
      <c r="K6" s="5">
        <v>8</v>
      </c>
      <c r="L6" s="5">
        <v>9</v>
      </c>
      <c r="M6" s="302"/>
      <c r="N6" s="297"/>
    </row>
    <row r="7" spans="1:17" ht="21" customHeight="1">
      <c r="A7" s="137" t="s">
        <v>0</v>
      </c>
      <c r="B7" s="244">
        <v>72.5</v>
      </c>
      <c r="C7" s="244">
        <v>78.77</v>
      </c>
      <c r="D7" s="243">
        <v>76.349999999999994</v>
      </c>
      <c r="E7" s="243">
        <v>73.22</v>
      </c>
      <c r="F7" s="243">
        <v>72.91</v>
      </c>
      <c r="G7" s="243">
        <v>79.19</v>
      </c>
      <c r="H7" s="243">
        <v>74.7</v>
      </c>
      <c r="I7" s="243">
        <v>80.16</v>
      </c>
      <c r="J7" s="243">
        <v>83.54</v>
      </c>
      <c r="K7" s="243">
        <v>76.97</v>
      </c>
      <c r="L7" s="243">
        <v>82.79</v>
      </c>
      <c r="M7" s="244">
        <f t="shared" ref="M7:M17" si="0">+AVERAGE(D7:L7)</f>
        <v>77.758888888888876</v>
      </c>
      <c r="N7" s="244">
        <v>77.793706325339059</v>
      </c>
      <c r="O7" s="102"/>
      <c r="P7" s="102"/>
      <c r="Q7" s="102"/>
    </row>
    <row r="8" spans="1:17" ht="21" customHeight="1">
      <c r="A8" s="137" t="s">
        <v>1</v>
      </c>
      <c r="B8" s="244">
        <v>34.46</v>
      </c>
      <c r="C8" s="244">
        <v>38.86</v>
      </c>
      <c r="D8" s="243">
        <v>34.299999999999997</v>
      </c>
      <c r="E8" s="243">
        <v>42.37</v>
      </c>
      <c r="F8" s="243">
        <v>39.590000000000003</v>
      </c>
      <c r="G8" s="243">
        <v>37.54</v>
      </c>
      <c r="H8" s="243">
        <v>32.380000000000003</v>
      </c>
      <c r="I8" s="243">
        <v>37.29</v>
      </c>
      <c r="J8" s="243">
        <v>32.700000000000003</v>
      </c>
      <c r="K8" s="243">
        <v>31.75</v>
      </c>
      <c r="L8" s="243">
        <v>40.479999999999997</v>
      </c>
      <c r="M8" s="244">
        <f t="shared" si="0"/>
        <v>36.488888888888887</v>
      </c>
      <c r="N8" s="244">
        <v>36.435765242577837</v>
      </c>
      <c r="O8" s="102"/>
      <c r="P8" s="102"/>
      <c r="Q8" s="102"/>
    </row>
    <row r="9" spans="1:17" ht="21" customHeight="1">
      <c r="A9" s="137" t="s">
        <v>11</v>
      </c>
      <c r="B9" s="244">
        <v>23.45</v>
      </c>
      <c r="C9" s="244">
        <v>23.69</v>
      </c>
      <c r="D9" s="243">
        <v>25.45</v>
      </c>
      <c r="E9" s="243">
        <v>24.49</v>
      </c>
      <c r="F9" s="243">
        <v>25.21</v>
      </c>
      <c r="G9" s="243">
        <v>22.91</v>
      </c>
      <c r="H9" s="243">
        <v>23.46</v>
      </c>
      <c r="I9" s="243">
        <v>27.8</v>
      </c>
      <c r="J9" s="243">
        <v>23.47</v>
      </c>
      <c r="K9" s="243">
        <v>28.87</v>
      </c>
      <c r="L9" s="243">
        <v>26.61</v>
      </c>
      <c r="M9" s="244">
        <f t="shared" si="0"/>
        <v>25.363333333333337</v>
      </c>
      <c r="N9" s="244">
        <v>25.352102459814375</v>
      </c>
      <c r="O9" s="102"/>
      <c r="P9" s="102"/>
      <c r="Q9" s="102"/>
    </row>
    <row r="10" spans="1:17" ht="21" customHeight="1">
      <c r="A10" s="137" t="s">
        <v>2</v>
      </c>
      <c r="B10" s="244">
        <v>182.85</v>
      </c>
      <c r="C10" s="244">
        <v>194.25</v>
      </c>
      <c r="D10" s="243">
        <v>239.17</v>
      </c>
      <c r="E10" s="243">
        <v>229.03</v>
      </c>
      <c r="F10" s="243">
        <v>275.99</v>
      </c>
      <c r="G10" s="243">
        <v>202.72</v>
      </c>
      <c r="H10" s="243">
        <v>185.47</v>
      </c>
      <c r="I10" s="243">
        <v>191.06</v>
      </c>
      <c r="J10" s="243">
        <v>228.88</v>
      </c>
      <c r="K10" s="243">
        <v>208.75</v>
      </c>
      <c r="L10" s="243">
        <v>195.84</v>
      </c>
      <c r="M10" s="244">
        <f t="shared" si="0"/>
        <v>217.43444444444447</v>
      </c>
      <c r="N10" s="244">
        <v>217.8702131803449</v>
      </c>
      <c r="O10" s="102"/>
      <c r="P10" s="102"/>
      <c r="Q10" s="102"/>
    </row>
    <row r="11" spans="1:17" ht="21" customHeight="1">
      <c r="A11" s="137" t="s">
        <v>81</v>
      </c>
      <c r="B11" s="244">
        <v>168.02</v>
      </c>
      <c r="C11" s="244">
        <v>186.83</v>
      </c>
      <c r="D11" s="243">
        <v>180.72</v>
      </c>
      <c r="E11" s="243">
        <v>164.56</v>
      </c>
      <c r="F11" s="243">
        <v>148.99</v>
      </c>
      <c r="G11" s="243">
        <v>224.64</v>
      </c>
      <c r="H11" s="243">
        <v>169.73</v>
      </c>
      <c r="I11" s="243">
        <v>156.57</v>
      </c>
      <c r="J11" s="243">
        <v>191.24</v>
      </c>
      <c r="K11" s="243">
        <v>169.9</v>
      </c>
      <c r="L11" s="243">
        <v>180.94</v>
      </c>
      <c r="M11" s="244">
        <f t="shared" si="0"/>
        <v>176.36555555555557</v>
      </c>
      <c r="N11" s="244">
        <v>176.07401522431843</v>
      </c>
      <c r="O11" s="102"/>
      <c r="P11" s="102"/>
      <c r="Q11" s="102"/>
    </row>
    <row r="12" spans="1:17" ht="21" customHeight="1">
      <c r="A12" s="137" t="s">
        <v>8</v>
      </c>
      <c r="B12" s="244">
        <v>108.8</v>
      </c>
      <c r="C12" s="244">
        <v>119.96</v>
      </c>
      <c r="D12" s="243">
        <v>140.15</v>
      </c>
      <c r="E12" s="243">
        <v>144.28</v>
      </c>
      <c r="F12" s="243">
        <v>134.26</v>
      </c>
      <c r="G12" s="243">
        <v>110.04</v>
      </c>
      <c r="H12" s="243">
        <v>112.05</v>
      </c>
      <c r="I12" s="243">
        <v>127.35</v>
      </c>
      <c r="J12" s="243">
        <v>147.91999999999999</v>
      </c>
      <c r="K12" s="243">
        <v>134.71</v>
      </c>
      <c r="L12" s="243">
        <v>111.94</v>
      </c>
      <c r="M12" s="244">
        <f t="shared" si="0"/>
        <v>129.1888888888889</v>
      </c>
      <c r="N12" s="244">
        <v>128.96502659812649</v>
      </c>
      <c r="O12" s="102"/>
      <c r="P12" s="102"/>
      <c r="Q12" s="102"/>
    </row>
    <row r="13" spans="1:17" ht="21" customHeight="1">
      <c r="A13" s="137" t="s">
        <v>54</v>
      </c>
      <c r="B13" s="244">
        <v>35.39</v>
      </c>
      <c r="C13" s="244">
        <v>35.53</v>
      </c>
      <c r="D13" s="243">
        <v>36.19</v>
      </c>
      <c r="E13" s="243">
        <v>35.36</v>
      </c>
      <c r="F13" s="243">
        <v>35.520000000000003</v>
      </c>
      <c r="G13" s="243">
        <v>40.29</v>
      </c>
      <c r="H13" s="243">
        <v>35.46</v>
      </c>
      <c r="I13" s="243">
        <v>35.54</v>
      </c>
      <c r="J13" s="243">
        <v>37.479999999999997</v>
      </c>
      <c r="K13" s="243">
        <v>35.75</v>
      </c>
      <c r="L13" s="243">
        <v>35.74</v>
      </c>
      <c r="M13" s="244">
        <f t="shared" si="0"/>
        <v>36.369999999999997</v>
      </c>
      <c r="N13" s="244">
        <v>36.36812738981687</v>
      </c>
      <c r="O13" s="102"/>
      <c r="P13" s="102"/>
      <c r="Q13" s="102"/>
    </row>
    <row r="14" spans="1:17" ht="21" customHeight="1">
      <c r="A14" s="137" t="s">
        <v>32</v>
      </c>
      <c r="B14" s="244">
        <v>44.83</v>
      </c>
      <c r="C14" s="244">
        <v>44.53</v>
      </c>
      <c r="D14" s="243">
        <v>43.86</v>
      </c>
      <c r="E14" s="243">
        <v>44.94</v>
      </c>
      <c r="F14" s="243">
        <v>52.96</v>
      </c>
      <c r="G14" s="243">
        <v>43.37</v>
      </c>
      <c r="H14" s="243">
        <v>43.29</v>
      </c>
      <c r="I14" s="243">
        <v>42.85</v>
      </c>
      <c r="J14" s="243">
        <v>43.51</v>
      </c>
      <c r="K14" s="243">
        <v>43.13</v>
      </c>
      <c r="L14" s="243">
        <v>44.27</v>
      </c>
      <c r="M14" s="244">
        <f t="shared" si="0"/>
        <v>44.68666666666666</v>
      </c>
      <c r="N14" s="244">
        <v>44.695548288556431</v>
      </c>
      <c r="O14" s="102"/>
      <c r="P14" s="102"/>
      <c r="Q14" s="102"/>
    </row>
    <row r="15" spans="1:17" ht="21" customHeight="1">
      <c r="A15" s="137" t="s">
        <v>69</v>
      </c>
      <c r="B15" s="244">
        <v>122.43</v>
      </c>
      <c r="C15" s="244">
        <v>150.93</v>
      </c>
      <c r="D15" s="243">
        <v>127.41</v>
      </c>
      <c r="E15" s="243">
        <v>284.48</v>
      </c>
      <c r="F15" s="243">
        <v>303.67</v>
      </c>
      <c r="G15" s="243">
        <v>186.8</v>
      </c>
      <c r="H15" s="243">
        <v>106.46</v>
      </c>
      <c r="I15" s="243">
        <v>122.63</v>
      </c>
      <c r="J15" s="243">
        <v>224.79</v>
      </c>
      <c r="K15" s="243">
        <v>124.03</v>
      </c>
      <c r="L15" s="243">
        <v>124.67</v>
      </c>
      <c r="M15" s="244">
        <f t="shared" si="0"/>
        <v>178.32666666666665</v>
      </c>
      <c r="N15" s="244">
        <v>183.46287644787645</v>
      </c>
      <c r="O15" s="102"/>
      <c r="P15" s="102"/>
      <c r="Q15" s="102"/>
    </row>
    <row r="16" spans="1:17" ht="21" customHeight="1">
      <c r="A16" s="138" t="s">
        <v>82</v>
      </c>
      <c r="B16" s="244">
        <v>136.97</v>
      </c>
      <c r="C16" s="244">
        <v>154.46</v>
      </c>
      <c r="D16" s="243">
        <v>209.92</v>
      </c>
      <c r="E16" s="243">
        <v>188.35</v>
      </c>
      <c r="F16" s="243">
        <v>210.28</v>
      </c>
      <c r="G16" s="243">
        <v>264.95</v>
      </c>
      <c r="H16" s="243">
        <v>336.25</v>
      </c>
      <c r="I16" s="243">
        <v>215.86</v>
      </c>
      <c r="J16" s="243">
        <v>209.14</v>
      </c>
      <c r="K16" s="243">
        <v>199.49</v>
      </c>
      <c r="L16" s="243">
        <v>190.58</v>
      </c>
      <c r="M16" s="244">
        <f t="shared" si="0"/>
        <v>224.98</v>
      </c>
      <c r="N16" s="244">
        <v>224.85377265949933</v>
      </c>
      <c r="O16" s="102"/>
      <c r="P16" s="102"/>
      <c r="Q16" s="102"/>
    </row>
    <row r="17" spans="1:17" ht="21" customHeight="1">
      <c r="A17" s="136" t="s">
        <v>14</v>
      </c>
      <c r="B17" s="244">
        <v>72.37</v>
      </c>
      <c r="C17" s="244">
        <v>77.760000000000005</v>
      </c>
      <c r="D17" s="243">
        <v>93.51308937362603</v>
      </c>
      <c r="E17" s="243">
        <v>87.230595627201481</v>
      </c>
      <c r="F17" s="243">
        <v>94.897717013086989</v>
      </c>
      <c r="G17" s="243">
        <v>86.687941088280795</v>
      </c>
      <c r="H17" s="243">
        <v>80.997049740529121</v>
      </c>
      <c r="I17" s="243">
        <v>83.156866245558604</v>
      </c>
      <c r="J17" s="243">
        <v>94.280770665392481</v>
      </c>
      <c r="K17" s="243">
        <v>83.78880536945492</v>
      </c>
      <c r="L17" s="243">
        <v>85.675854787821422</v>
      </c>
      <c r="M17" s="244">
        <f t="shared" si="0"/>
        <v>87.803187767883543</v>
      </c>
      <c r="N17" s="244">
        <v>87.871858565284271</v>
      </c>
      <c r="O17" s="102"/>
      <c r="P17" s="102"/>
      <c r="Q17" s="102"/>
    </row>
    <row r="18" spans="1:17" ht="21" customHeight="1">
      <c r="A18" s="56"/>
      <c r="B18" s="56"/>
      <c r="C18" s="117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02"/>
      <c r="O18" s="102"/>
      <c r="P18" s="102"/>
      <c r="Q18" s="102"/>
    </row>
    <row r="19" spans="1:17" ht="15.75" customHeight="1">
      <c r="A19" s="26" t="s">
        <v>84</v>
      </c>
    </row>
    <row r="20" spans="1:17" ht="31.5" customHeight="1">
      <c r="A20" s="292" t="s">
        <v>83</v>
      </c>
      <c r="B20" s="292"/>
      <c r="C20" s="292"/>
      <c r="D20" s="292"/>
      <c r="E20" s="292"/>
      <c r="F20" s="292"/>
      <c r="G20" s="292"/>
      <c r="H20" s="292"/>
      <c r="I20" s="292"/>
      <c r="J20" s="292"/>
      <c r="K20" s="292"/>
      <c r="L20" s="292"/>
      <c r="M20" s="292"/>
      <c r="N20" s="292"/>
    </row>
    <row r="21" spans="1:17" ht="15.75" customHeight="1">
      <c r="A21" s="54"/>
      <c r="B21" s="54"/>
      <c r="C21" s="55"/>
      <c r="D21" s="55"/>
      <c r="E21" s="55"/>
      <c r="F21" s="55"/>
      <c r="G21" s="55"/>
      <c r="H21" s="55"/>
      <c r="I21" s="225"/>
      <c r="J21" s="225"/>
      <c r="K21" s="225"/>
      <c r="L21" s="55"/>
    </row>
    <row r="22" spans="1:17" ht="15.75" customHeight="1">
      <c r="A22" s="54"/>
      <c r="B22" s="54"/>
      <c r="C22" s="99"/>
      <c r="D22" s="55"/>
      <c r="E22" s="55"/>
      <c r="F22" s="55"/>
      <c r="G22" s="55"/>
      <c r="H22" s="55"/>
      <c r="I22" s="225"/>
      <c r="J22" s="225"/>
      <c r="K22" s="225"/>
      <c r="L22" s="55"/>
    </row>
    <row r="23" spans="1:17" ht="15.75" customHeight="1">
      <c r="A23" s="54"/>
      <c r="B23" s="54"/>
      <c r="C23" s="99"/>
      <c r="D23" s="99"/>
      <c r="E23" s="99"/>
      <c r="F23" s="99"/>
      <c r="G23" s="99"/>
      <c r="H23" s="99"/>
      <c r="I23" s="227"/>
      <c r="J23" s="227"/>
      <c r="K23" s="227"/>
      <c r="L23" s="99"/>
      <c r="M23" s="99"/>
      <c r="N23" s="99"/>
    </row>
    <row r="24" spans="1:17" ht="15.75" customHeight="1">
      <c r="A24" s="54"/>
      <c r="B24" s="54"/>
      <c r="C24" s="99"/>
      <c r="D24" s="99"/>
      <c r="E24" s="99"/>
      <c r="F24" s="99"/>
      <c r="G24" s="99"/>
      <c r="H24" s="99"/>
      <c r="I24" s="227"/>
      <c r="J24" s="227"/>
      <c r="K24" s="227"/>
      <c r="L24" s="99"/>
      <c r="M24" s="99"/>
      <c r="N24" s="99"/>
    </row>
    <row r="25" spans="1:17" ht="15.75" customHeight="1">
      <c r="A25" s="54"/>
      <c r="B25" s="54"/>
      <c r="C25" s="99"/>
      <c r="D25" s="99"/>
      <c r="E25" s="99"/>
      <c r="F25" s="99"/>
      <c r="G25" s="99"/>
      <c r="H25" s="99"/>
      <c r="I25" s="227"/>
      <c r="J25" s="227"/>
      <c r="K25" s="227"/>
      <c r="L25" s="99"/>
      <c r="M25" s="99"/>
      <c r="N25" s="99"/>
    </row>
    <row r="26" spans="1:17" ht="15.75" customHeight="1">
      <c r="A26" s="54"/>
      <c r="B26" s="54"/>
      <c r="C26" s="99"/>
      <c r="D26" s="99"/>
      <c r="E26" s="99"/>
      <c r="F26" s="99"/>
      <c r="G26" s="99"/>
      <c r="H26" s="99"/>
      <c r="I26" s="227"/>
      <c r="J26" s="227"/>
      <c r="K26" s="227"/>
      <c r="L26" s="99"/>
      <c r="M26" s="99"/>
      <c r="N26" s="99"/>
    </row>
    <row r="27" spans="1:17" ht="15.75" customHeight="1">
      <c r="A27" s="54"/>
      <c r="B27" s="54"/>
      <c r="C27" s="99"/>
      <c r="D27" s="99"/>
      <c r="E27" s="99"/>
      <c r="F27" s="99"/>
      <c r="G27" s="99"/>
      <c r="H27" s="99"/>
      <c r="I27" s="227"/>
      <c r="J27" s="227"/>
      <c r="K27" s="227"/>
      <c r="L27" s="99"/>
      <c r="M27" s="99"/>
      <c r="N27" s="99"/>
    </row>
    <row r="28" spans="1:17" ht="15.75" customHeight="1">
      <c r="A28" s="54"/>
      <c r="B28" s="54"/>
      <c r="C28" s="99"/>
      <c r="D28" s="99"/>
      <c r="E28" s="99"/>
      <c r="F28" s="99"/>
      <c r="G28" s="99"/>
      <c r="H28" s="99"/>
      <c r="I28" s="227"/>
      <c r="J28" s="227"/>
      <c r="K28" s="227"/>
      <c r="L28" s="99"/>
      <c r="M28" s="99"/>
      <c r="N28" s="99"/>
    </row>
    <row r="29" spans="1:17" ht="15.75" customHeight="1">
      <c r="A29" s="56"/>
      <c r="B29" s="56"/>
      <c r="C29" s="99"/>
      <c r="D29" s="99"/>
      <c r="E29" s="99"/>
      <c r="F29" s="99"/>
      <c r="G29" s="99"/>
      <c r="H29" s="99"/>
      <c r="I29" s="227"/>
      <c r="J29" s="227"/>
      <c r="K29" s="227"/>
      <c r="L29" s="99"/>
      <c r="M29" s="99"/>
      <c r="N29" s="99"/>
    </row>
    <row r="30" spans="1:17" ht="15.75" customHeight="1">
      <c r="A30" s="52"/>
      <c r="B30" s="52"/>
      <c r="C30" s="99"/>
      <c r="D30" s="99"/>
      <c r="E30" s="99"/>
      <c r="F30" s="99"/>
      <c r="G30" s="99"/>
      <c r="H30" s="99"/>
      <c r="I30" s="227"/>
      <c r="J30" s="227"/>
      <c r="K30" s="227"/>
      <c r="L30" s="99"/>
      <c r="M30" s="99"/>
      <c r="N30" s="99"/>
    </row>
    <row r="31" spans="1:17" ht="15.75" customHeight="1">
      <c r="A31" s="52"/>
      <c r="B31" s="52"/>
      <c r="C31" s="99"/>
      <c r="D31" s="99"/>
      <c r="E31" s="99"/>
      <c r="F31" s="99"/>
      <c r="G31" s="99"/>
      <c r="H31" s="99"/>
      <c r="I31" s="227"/>
      <c r="J31" s="227"/>
      <c r="K31" s="227"/>
      <c r="L31" s="99"/>
      <c r="M31" s="99"/>
      <c r="N31" s="99"/>
    </row>
    <row r="32" spans="1:17" ht="15.75" customHeight="1">
      <c r="A32" s="52"/>
      <c r="B32" s="52"/>
      <c r="C32" s="99"/>
      <c r="D32" s="99"/>
      <c r="E32" s="99"/>
      <c r="F32" s="99"/>
      <c r="G32" s="99"/>
      <c r="H32" s="99"/>
      <c r="I32" s="227"/>
      <c r="J32" s="227"/>
      <c r="K32" s="227"/>
      <c r="L32" s="99"/>
      <c r="M32" s="99"/>
      <c r="N32" s="99"/>
    </row>
    <row r="33" spans="1:14" ht="15.75" customHeight="1">
      <c r="A33" s="52"/>
      <c r="B33" s="52"/>
      <c r="C33" s="99"/>
      <c r="D33" s="99"/>
      <c r="E33" s="99"/>
      <c r="F33" s="99"/>
      <c r="G33" s="99"/>
      <c r="H33" s="99"/>
      <c r="I33" s="227"/>
      <c r="J33" s="227"/>
      <c r="K33" s="227"/>
      <c r="L33" s="99"/>
      <c r="M33" s="99"/>
      <c r="N33" s="99"/>
    </row>
    <row r="34" spans="1:14" ht="15.75" customHeight="1">
      <c r="A34" s="52"/>
      <c r="B34" s="52"/>
      <c r="C34" s="99"/>
      <c r="D34" s="53"/>
      <c r="E34" s="58"/>
      <c r="F34" s="53"/>
      <c r="G34" s="53"/>
      <c r="H34" s="58"/>
      <c r="I34" s="226"/>
      <c r="J34" s="226"/>
      <c r="K34" s="226"/>
      <c r="L34" s="53"/>
    </row>
    <row r="35" spans="1:14" ht="15.75" customHeight="1">
      <c r="A35" s="52"/>
      <c r="B35" s="52"/>
      <c r="C35" s="57"/>
      <c r="D35" s="53"/>
      <c r="E35" s="58"/>
      <c r="F35" s="53"/>
      <c r="G35" s="53"/>
      <c r="H35" s="58"/>
      <c r="I35" s="226"/>
      <c r="J35" s="226"/>
      <c r="K35" s="226"/>
      <c r="L35" s="53"/>
    </row>
    <row r="36" spans="1:14" ht="15.75" customHeight="1">
      <c r="A36" s="52"/>
      <c r="B36" s="52"/>
      <c r="C36" s="57"/>
      <c r="D36" s="53"/>
      <c r="E36" s="58"/>
      <c r="F36" s="53"/>
      <c r="G36" s="53"/>
      <c r="H36" s="58"/>
      <c r="I36" s="226"/>
      <c r="J36" s="226"/>
      <c r="K36" s="226"/>
      <c r="L36" s="53"/>
    </row>
    <row r="37" spans="1:14" ht="15.75" customHeight="1">
      <c r="A37" s="52"/>
      <c r="B37" s="52"/>
      <c r="C37" s="57"/>
      <c r="D37" s="53"/>
      <c r="E37" s="58"/>
      <c r="F37" s="53"/>
      <c r="G37" s="53"/>
      <c r="H37" s="58"/>
      <c r="I37" s="226"/>
      <c r="J37" s="226"/>
      <c r="K37" s="226"/>
      <c r="L37" s="53"/>
    </row>
    <row r="38" spans="1:14" ht="15.75" customHeight="1">
      <c r="A38" s="52"/>
      <c r="B38" s="52"/>
      <c r="C38" s="57"/>
      <c r="D38" s="53"/>
      <c r="E38" s="58"/>
      <c r="F38" s="53"/>
      <c r="G38" s="53"/>
      <c r="H38" s="58"/>
      <c r="I38" s="226"/>
      <c r="J38" s="226"/>
      <c r="K38" s="226"/>
      <c r="L38" s="53"/>
    </row>
  </sheetData>
  <mergeCells count="10">
    <mergeCell ref="A20:N20"/>
    <mergeCell ref="D4:N4"/>
    <mergeCell ref="A1:N1"/>
    <mergeCell ref="A4:A6"/>
    <mergeCell ref="C5:C6"/>
    <mergeCell ref="D5:L5"/>
    <mergeCell ref="B4:C4"/>
    <mergeCell ref="N5:N6"/>
    <mergeCell ref="B5:B6"/>
    <mergeCell ref="M5:M6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31"/>
  <sheetViews>
    <sheetView showGridLines="0" zoomScale="90" zoomScaleNormal="90" workbookViewId="0">
      <selection sqref="A1:M1"/>
    </sheetView>
  </sheetViews>
  <sheetFormatPr defaultRowHeight="15.75"/>
  <cols>
    <col min="1" max="1" width="7.5703125" style="173" customWidth="1"/>
    <col min="2" max="2" width="45.42578125" style="174" customWidth="1"/>
    <col min="3" max="6" width="12.7109375" style="168" customWidth="1"/>
    <col min="7" max="7" width="11.5703125" style="168" customWidth="1"/>
    <col min="8" max="8" width="12.7109375" style="168" customWidth="1"/>
    <col min="9" max="9" width="11.7109375" style="168" customWidth="1"/>
    <col min="10" max="10" width="12.7109375" style="168" customWidth="1"/>
    <col min="11" max="11" width="16.42578125" style="168" customWidth="1"/>
    <col min="12" max="12" width="12.7109375" style="168" customWidth="1"/>
    <col min="13" max="13" width="13.28515625" style="168" customWidth="1"/>
    <col min="14" max="16384" width="9.140625" style="168"/>
  </cols>
  <sheetData>
    <row r="1" spans="1:17" ht="25.5" customHeight="1">
      <c r="A1" s="270" t="s">
        <v>96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</row>
    <row r="2" spans="1:17">
      <c r="A2" s="37"/>
      <c r="B2" s="37"/>
      <c r="C2" s="154"/>
      <c r="D2" s="154"/>
      <c r="E2" s="154"/>
      <c r="F2" s="154"/>
      <c r="G2" s="154"/>
      <c r="H2" s="154"/>
      <c r="I2" s="161"/>
      <c r="J2" s="161"/>
      <c r="K2" s="161"/>
      <c r="L2" s="161"/>
      <c r="M2" s="169" t="s">
        <v>46</v>
      </c>
    </row>
    <row r="3" spans="1:17" s="161" customFormat="1" ht="65.25" customHeight="1">
      <c r="A3" s="40" t="s">
        <v>7</v>
      </c>
      <c r="B3" s="40" t="s">
        <v>3</v>
      </c>
      <c r="C3" s="84" t="s">
        <v>0</v>
      </c>
      <c r="D3" s="84" t="s">
        <v>1</v>
      </c>
      <c r="E3" s="84" t="s">
        <v>17</v>
      </c>
      <c r="F3" s="84" t="s">
        <v>2</v>
      </c>
      <c r="G3" s="84" t="s">
        <v>81</v>
      </c>
      <c r="H3" s="84" t="s">
        <v>8</v>
      </c>
      <c r="I3" s="83" t="s">
        <v>54</v>
      </c>
      <c r="J3" s="83" t="s">
        <v>32</v>
      </c>
      <c r="K3" s="85" t="s">
        <v>70</v>
      </c>
      <c r="L3" s="85" t="s">
        <v>82</v>
      </c>
      <c r="M3" s="90" t="s">
        <v>6</v>
      </c>
    </row>
    <row r="4" spans="1:17" s="162" customFormat="1">
      <c r="A4" s="121" t="s">
        <v>45</v>
      </c>
      <c r="B4" s="170" t="s">
        <v>50</v>
      </c>
      <c r="C4" s="245">
        <f>+C5+C9+C12+C13</f>
        <v>187183</v>
      </c>
      <c r="D4" s="245">
        <f t="shared" ref="D4:L4" si="0">+D5+D9+D12+D13</f>
        <v>106610</v>
      </c>
      <c r="E4" s="245">
        <f t="shared" si="0"/>
        <v>166006</v>
      </c>
      <c r="F4" s="245">
        <f t="shared" si="0"/>
        <v>687783</v>
      </c>
      <c r="G4" s="245">
        <f t="shared" si="0"/>
        <v>233127</v>
      </c>
      <c r="H4" s="245">
        <f t="shared" si="0"/>
        <v>122692</v>
      </c>
      <c r="I4" s="245">
        <f t="shared" si="0"/>
        <v>21301</v>
      </c>
      <c r="J4" s="245">
        <f t="shared" si="0"/>
        <v>17276</v>
      </c>
      <c r="K4" s="245">
        <f t="shared" si="0"/>
        <v>987</v>
      </c>
      <c r="L4" s="245">
        <f t="shared" si="0"/>
        <v>11080</v>
      </c>
      <c r="M4" s="245">
        <f>M5+M9+M12+M13</f>
        <v>1554045</v>
      </c>
      <c r="Q4" s="203"/>
    </row>
    <row r="5" spans="1:17" s="161" customFormat="1" ht="15.75" customHeight="1">
      <c r="A5" s="176">
        <v>1</v>
      </c>
      <c r="B5" s="163" t="s">
        <v>85</v>
      </c>
      <c r="C5" s="246">
        <v>117622</v>
      </c>
      <c r="D5" s="246">
        <v>19271</v>
      </c>
      <c r="E5" s="246">
        <v>105477</v>
      </c>
      <c r="F5" s="246">
        <v>440467</v>
      </c>
      <c r="G5" s="246">
        <v>134549</v>
      </c>
      <c r="H5" s="246">
        <v>45434</v>
      </c>
      <c r="I5" s="246">
        <v>3634</v>
      </c>
      <c r="J5" s="246">
        <v>5196</v>
      </c>
      <c r="K5" s="246">
        <v>491</v>
      </c>
      <c r="L5" s="246">
        <v>6574</v>
      </c>
      <c r="M5" s="246">
        <f>+SUM(C5:L5)</f>
        <v>878715</v>
      </c>
      <c r="Q5" s="203"/>
    </row>
    <row r="6" spans="1:17" ht="63">
      <c r="A6" s="177">
        <v>1.1000000000000001</v>
      </c>
      <c r="B6" s="163" t="s">
        <v>74</v>
      </c>
      <c r="C6" s="246">
        <v>99920</v>
      </c>
      <c r="D6" s="246">
        <v>7509</v>
      </c>
      <c r="E6" s="246">
        <v>101156</v>
      </c>
      <c r="F6" s="246">
        <v>429385</v>
      </c>
      <c r="G6" s="246">
        <v>127231</v>
      </c>
      <c r="H6" s="246">
        <v>33776</v>
      </c>
      <c r="I6" s="246">
        <v>0</v>
      </c>
      <c r="J6" s="246">
        <v>4295</v>
      </c>
      <c r="K6" s="246">
        <v>491</v>
      </c>
      <c r="L6" s="246">
        <v>6574</v>
      </c>
      <c r="M6" s="246">
        <f t="shared" ref="M6:M17" si="1">+SUM(C6:L6)</f>
        <v>810337</v>
      </c>
      <c r="Q6" s="203"/>
    </row>
    <row r="7" spans="1:17">
      <c r="A7" s="177">
        <v>1.2</v>
      </c>
      <c r="B7" s="163" t="s">
        <v>13</v>
      </c>
      <c r="C7" s="246">
        <v>17702</v>
      </c>
      <c r="D7" s="246">
        <v>11762</v>
      </c>
      <c r="E7" s="246">
        <v>4321</v>
      </c>
      <c r="F7" s="246">
        <v>11082</v>
      </c>
      <c r="G7" s="246">
        <v>7318</v>
      </c>
      <c r="H7" s="246">
        <v>11658</v>
      </c>
      <c r="I7" s="246">
        <v>3634</v>
      </c>
      <c r="J7" s="246">
        <v>901</v>
      </c>
      <c r="K7" s="246">
        <v>0</v>
      </c>
      <c r="L7" s="246">
        <v>0</v>
      </c>
      <c r="M7" s="246">
        <f t="shared" si="1"/>
        <v>68378</v>
      </c>
      <c r="Q7" s="203"/>
    </row>
    <row r="8" spans="1:17">
      <c r="A8" s="177">
        <v>1.3</v>
      </c>
      <c r="B8" s="163" t="s">
        <v>4</v>
      </c>
      <c r="C8" s="246">
        <v>0</v>
      </c>
      <c r="D8" s="246">
        <v>0</v>
      </c>
      <c r="E8" s="246">
        <v>0</v>
      </c>
      <c r="F8" s="246">
        <v>0</v>
      </c>
      <c r="G8" s="246">
        <v>0</v>
      </c>
      <c r="H8" s="246">
        <v>0</v>
      </c>
      <c r="I8" s="246">
        <v>0</v>
      </c>
      <c r="J8" s="246">
        <v>0</v>
      </c>
      <c r="K8" s="246">
        <v>0</v>
      </c>
      <c r="L8" s="246">
        <v>0</v>
      </c>
      <c r="M8" s="246">
        <f t="shared" si="1"/>
        <v>0</v>
      </c>
      <c r="Q8" s="203"/>
    </row>
    <row r="9" spans="1:17">
      <c r="A9" s="178">
        <v>2</v>
      </c>
      <c r="B9" s="163" t="s">
        <v>86</v>
      </c>
      <c r="C9" s="246">
        <v>68400</v>
      </c>
      <c r="D9" s="246">
        <v>84648</v>
      </c>
      <c r="E9" s="246">
        <v>60529</v>
      </c>
      <c r="F9" s="246">
        <v>247226</v>
      </c>
      <c r="G9" s="246">
        <v>98578</v>
      </c>
      <c r="H9" s="246">
        <v>72790</v>
      </c>
      <c r="I9" s="246">
        <v>17493</v>
      </c>
      <c r="J9" s="246">
        <v>11149</v>
      </c>
      <c r="K9" s="246">
        <v>465</v>
      </c>
      <c r="L9" s="246">
        <v>3997</v>
      </c>
      <c r="M9" s="246">
        <f t="shared" si="1"/>
        <v>665275</v>
      </c>
      <c r="Q9" s="203"/>
    </row>
    <row r="10" spans="1:17">
      <c r="A10" s="178">
        <v>2.1</v>
      </c>
      <c r="B10" s="163" t="s">
        <v>75</v>
      </c>
      <c r="C10" s="246">
        <v>27575</v>
      </c>
      <c r="D10" s="246">
        <v>62566</v>
      </c>
      <c r="E10" s="246">
        <v>26766</v>
      </c>
      <c r="F10" s="246">
        <v>154222</v>
      </c>
      <c r="G10" s="246">
        <v>61561</v>
      </c>
      <c r="H10" s="246">
        <v>42668</v>
      </c>
      <c r="I10" s="246">
        <v>8548</v>
      </c>
      <c r="J10" s="246">
        <v>6548</v>
      </c>
      <c r="K10" s="246">
        <v>162</v>
      </c>
      <c r="L10" s="246">
        <v>2146</v>
      </c>
      <c r="M10" s="246">
        <f t="shared" si="1"/>
        <v>392762</v>
      </c>
      <c r="Q10" s="203"/>
    </row>
    <row r="11" spans="1:17" ht="15.75" customHeight="1">
      <c r="A11" s="178">
        <v>2.2000000000000002</v>
      </c>
      <c r="B11" s="163" t="s">
        <v>76</v>
      </c>
      <c r="C11" s="246">
        <v>40825</v>
      </c>
      <c r="D11" s="246">
        <v>22082</v>
      </c>
      <c r="E11" s="246">
        <v>33763</v>
      </c>
      <c r="F11" s="246">
        <v>93004</v>
      </c>
      <c r="G11" s="246">
        <v>37017</v>
      </c>
      <c r="H11" s="246">
        <v>30122</v>
      </c>
      <c r="I11" s="246">
        <v>8945</v>
      </c>
      <c r="J11" s="246">
        <v>4601</v>
      </c>
      <c r="K11" s="246">
        <v>303</v>
      </c>
      <c r="L11" s="246">
        <v>1851</v>
      </c>
      <c r="M11" s="246">
        <f t="shared" si="1"/>
        <v>272513</v>
      </c>
      <c r="Q11" s="203"/>
    </row>
    <row r="12" spans="1:17">
      <c r="A12" s="177">
        <v>3</v>
      </c>
      <c r="B12" s="163" t="s">
        <v>77</v>
      </c>
      <c r="C12" s="246">
        <v>809</v>
      </c>
      <c r="D12" s="246">
        <v>0</v>
      </c>
      <c r="E12" s="246">
        <v>0</v>
      </c>
      <c r="F12" s="246">
        <v>0</v>
      </c>
      <c r="G12" s="246">
        <v>0</v>
      </c>
      <c r="H12" s="246">
        <v>0</v>
      </c>
      <c r="I12" s="246">
        <v>0</v>
      </c>
      <c r="J12" s="246">
        <v>0</v>
      </c>
      <c r="K12" s="246">
        <v>31</v>
      </c>
      <c r="L12" s="246">
        <v>0</v>
      </c>
      <c r="M12" s="246">
        <f t="shared" si="1"/>
        <v>840</v>
      </c>
      <c r="Q12" s="203"/>
    </row>
    <row r="13" spans="1:17">
      <c r="A13" s="177">
        <v>4</v>
      </c>
      <c r="B13" s="163" t="s">
        <v>9</v>
      </c>
      <c r="C13" s="246">
        <v>352</v>
      </c>
      <c r="D13" s="246">
        <v>2691</v>
      </c>
      <c r="E13" s="246">
        <v>0</v>
      </c>
      <c r="F13" s="246">
        <v>90</v>
      </c>
      <c r="G13" s="246">
        <v>0</v>
      </c>
      <c r="H13" s="246">
        <v>4468</v>
      </c>
      <c r="I13" s="246">
        <v>174</v>
      </c>
      <c r="J13" s="246">
        <v>931</v>
      </c>
      <c r="K13" s="246">
        <v>0</v>
      </c>
      <c r="L13" s="246">
        <v>509</v>
      </c>
      <c r="M13" s="246">
        <f t="shared" si="1"/>
        <v>9215</v>
      </c>
      <c r="Q13" s="203"/>
    </row>
    <row r="14" spans="1:17" s="162" customFormat="1">
      <c r="A14" s="122" t="s">
        <v>38</v>
      </c>
      <c r="B14" s="171" t="s">
        <v>51</v>
      </c>
      <c r="C14" s="245">
        <v>201773</v>
      </c>
      <c r="D14" s="245">
        <v>114196</v>
      </c>
      <c r="E14" s="245">
        <v>169890</v>
      </c>
      <c r="F14" s="245">
        <v>712006</v>
      </c>
      <c r="G14" s="245">
        <v>256950</v>
      </c>
      <c r="H14" s="245">
        <v>134400</v>
      </c>
      <c r="I14" s="245">
        <v>22115</v>
      </c>
      <c r="J14" s="245">
        <v>17759</v>
      </c>
      <c r="K14" s="245">
        <v>1105</v>
      </c>
      <c r="L14" s="245">
        <v>11531</v>
      </c>
      <c r="M14" s="245">
        <f>SUM(M15:M17)</f>
        <v>1641725</v>
      </c>
      <c r="Q14" s="203"/>
    </row>
    <row r="15" spans="1:17">
      <c r="A15" s="164">
        <v>1</v>
      </c>
      <c r="B15" s="172" t="s">
        <v>49</v>
      </c>
      <c r="C15" s="246">
        <v>187183</v>
      </c>
      <c r="D15" s="246">
        <v>106610</v>
      </c>
      <c r="E15" s="246">
        <v>166006</v>
      </c>
      <c r="F15" s="246">
        <v>687783</v>
      </c>
      <c r="G15" s="246">
        <v>233127</v>
      </c>
      <c r="H15" s="246">
        <v>122692</v>
      </c>
      <c r="I15" s="246">
        <v>21301</v>
      </c>
      <c r="J15" s="246">
        <v>17276</v>
      </c>
      <c r="K15" s="246">
        <v>987</v>
      </c>
      <c r="L15" s="246">
        <v>11080</v>
      </c>
      <c r="M15" s="246">
        <f t="shared" si="1"/>
        <v>1554045</v>
      </c>
      <c r="Q15" s="203"/>
    </row>
    <row r="16" spans="1:17">
      <c r="A16" s="164">
        <v>2</v>
      </c>
      <c r="B16" s="130" t="s">
        <v>36</v>
      </c>
      <c r="C16" s="247">
        <v>14298</v>
      </c>
      <c r="D16" s="247">
        <v>1819</v>
      </c>
      <c r="E16" s="247">
        <v>3847</v>
      </c>
      <c r="F16" s="247">
        <v>22611</v>
      </c>
      <c r="G16" s="247">
        <v>23693</v>
      </c>
      <c r="H16" s="247">
        <v>4935</v>
      </c>
      <c r="I16" s="247">
        <v>291</v>
      </c>
      <c r="J16" s="247">
        <v>483</v>
      </c>
      <c r="K16" s="247">
        <v>118</v>
      </c>
      <c r="L16" s="247">
        <v>410</v>
      </c>
      <c r="M16" s="246">
        <f t="shared" si="1"/>
        <v>72505</v>
      </c>
      <c r="Q16" s="203"/>
    </row>
    <row r="17" spans="1:17">
      <c r="A17" s="164">
        <v>3</v>
      </c>
      <c r="B17" s="130" t="s">
        <v>37</v>
      </c>
      <c r="C17" s="247">
        <v>292</v>
      </c>
      <c r="D17" s="247">
        <v>5767</v>
      </c>
      <c r="E17" s="247">
        <v>37</v>
      </c>
      <c r="F17" s="247">
        <v>1612</v>
      </c>
      <c r="G17" s="247">
        <v>130</v>
      </c>
      <c r="H17" s="247">
        <v>6773</v>
      </c>
      <c r="I17" s="247">
        <v>523</v>
      </c>
      <c r="J17" s="246">
        <v>0</v>
      </c>
      <c r="K17" s="246">
        <v>0</v>
      </c>
      <c r="L17" s="247">
        <v>41</v>
      </c>
      <c r="M17" s="246">
        <f t="shared" si="1"/>
        <v>15175</v>
      </c>
      <c r="Q17" s="203"/>
    </row>
    <row r="18" spans="1:17">
      <c r="C18" s="166"/>
      <c r="D18" s="166"/>
      <c r="E18" s="166"/>
      <c r="F18" s="166"/>
      <c r="G18" s="166"/>
      <c r="H18" s="166"/>
      <c r="I18" s="166"/>
      <c r="J18" s="175"/>
      <c r="K18" s="175"/>
      <c r="L18" s="175"/>
      <c r="M18" s="166"/>
    </row>
    <row r="19" spans="1:17"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</row>
    <row r="20" spans="1:17"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</row>
    <row r="21" spans="1:17"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7"/>
    </row>
    <row r="22" spans="1:17">
      <c r="C22" s="167"/>
      <c r="D22" s="167"/>
      <c r="E22" s="167"/>
      <c r="F22" s="167"/>
      <c r="G22" s="167"/>
      <c r="H22" s="167"/>
      <c r="I22" s="167"/>
      <c r="J22" s="167"/>
      <c r="K22" s="167"/>
      <c r="L22" s="167"/>
      <c r="M22" s="167"/>
    </row>
    <row r="23" spans="1:17"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167"/>
    </row>
    <row r="24" spans="1:17"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</row>
    <row r="25" spans="1:17">
      <c r="C25" s="167"/>
      <c r="D25" s="167"/>
      <c r="E25" s="167"/>
      <c r="F25" s="167"/>
      <c r="G25" s="167"/>
      <c r="H25" s="167"/>
      <c r="I25" s="167"/>
      <c r="J25" s="167"/>
      <c r="K25" s="167"/>
      <c r="L25" s="167"/>
      <c r="M25" s="167"/>
    </row>
    <row r="26" spans="1:17">
      <c r="C26" s="167"/>
      <c r="D26" s="167"/>
      <c r="E26" s="167"/>
      <c r="F26" s="167"/>
      <c r="G26" s="167"/>
      <c r="H26" s="167"/>
      <c r="I26" s="167"/>
      <c r="J26" s="167"/>
      <c r="K26" s="167"/>
      <c r="L26" s="167"/>
      <c r="M26" s="167"/>
    </row>
    <row r="27" spans="1:17">
      <c r="C27" s="167"/>
      <c r="D27" s="167"/>
      <c r="E27" s="167"/>
      <c r="F27" s="167"/>
      <c r="G27" s="167"/>
      <c r="H27" s="167"/>
      <c r="I27" s="167"/>
      <c r="J27" s="167"/>
      <c r="K27" s="167"/>
      <c r="L27" s="167"/>
      <c r="M27" s="167"/>
    </row>
    <row r="28" spans="1:17"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</row>
    <row r="29" spans="1:17"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</row>
    <row r="30" spans="1:17">
      <c r="C30" s="167"/>
      <c r="D30" s="167"/>
      <c r="E30" s="167"/>
      <c r="F30" s="167"/>
      <c r="G30" s="167"/>
      <c r="H30" s="167"/>
      <c r="I30" s="167"/>
      <c r="J30" s="167"/>
      <c r="K30" s="167"/>
      <c r="L30" s="167"/>
      <c r="M30" s="167"/>
    </row>
    <row r="31" spans="1:17">
      <c r="C31" s="167"/>
      <c r="D31" s="167"/>
      <c r="E31" s="167"/>
      <c r="F31" s="167"/>
      <c r="G31" s="167"/>
      <c r="H31" s="167"/>
      <c r="I31" s="167"/>
      <c r="J31" s="167"/>
      <c r="K31" s="167"/>
      <c r="L31" s="167"/>
      <c r="M31" s="167"/>
    </row>
  </sheetData>
  <mergeCells count="1">
    <mergeCell ref="A1:M1"/>
  </mergeCells>
  <phoneticPr fontId="5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№4-Д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36"/>
  <sheetViews>
    <sheetView showGridLines="0" workbookViewId="0">
      <selection sqref="A1:M1"/>
    </sheetView>
  </sheetViews>
  <sheetFormatPr defaultRowHeight="15.75"/>
  <cols>
    <col min="1" max="1" width="8.7109375" style="173" customWidth="1"/>
    <col min="2" max="2" width="47" style="174" customWidth="1"/>
    <col min="3" max="3" width="11.7109375" style="168" customWidth="1"/>
    <col min="4" max="4" width="12.140625" style="168" customWidth="1"/>
    <col min="5" max="6" width="11.7109375" style="168" customWidth="1"/>
    <col min="7" max="7" width="10.5703125" style="168" customWidth="1"/>
    <col min="8" max="8" width="11.7109375" style="168" customWidth="1"/>
    <col min="9" max="9" width="10.7109375" style="168" customWidth="1"/>
    <col min="10" max="10" width="11.7109375" style="168" customWidth="1"/>
    <col min="11" max="11" width="14.85546875" style="168" customWidth="1"/>
    <col min="12" max="12" width="12.140625" style="168" customWidth="1"/>
    <col min="13" max="13" width="12" style="168" customWidth="1"/>
    <col min="14" max="16384" width="9.140625" style="168"/>
  </cols>
  <sheetData>
    <row r="1" spans="1:14" ht="19.5" customHeight="1">
      <c r="A1" s="303" t="s">
        <v>97</v>
      </c>
      <c r="B1" s="303"/>
      <c r="C1" s="303"/>
      <c r="D1" s="303"/>
      <c r="E1" s="303"/>
      <c r="F1" s="303"/>
      <c r="G1" s="303"/>
      <c r="H1" s="303"/>
      <c r="I1" s="304"/>
      <c r="J1" s="304"/>
      <c r="K1" s="304"/>
      <c r="L1" s="304"/>
      <c r="M1" s="305"/>
    </row>
    <row r="2" spans="1:14" ht="9" customHeight="1">
      <c r="A2" s="154"/>
      <c r="B2" s="154"/>
      <c r="C2" s="154"/>
      <c r="D2" s="154"/>
      <c r="E2" s="154"/>
      <c r="F2" s="154"/>
      <c r="G2" s="154"/>
      <c r="H2" s="154"/>
      <c r="I2" s="155"/>
      <c r="J2" s="155"/>
      <c r="K2" s="155"/>
      <c r="L2" s="155"/>
    </row>
    <row r="3" spans="1:14">
      <c r="A3" s="169"/>
      <c r="B3" s="169"/>
      <c r="C3" s="154"/>
      <c r="D3" s="154"/>
      <c r="E3" s="154"/>
      <c r="F3" s="154"/>
      <c r="G3" s="154"/>
      <c r="H3" s="154"/>
      <c r="I3" s="161"/>
      <c r="J3" s="161"/>
      <c r="K3" s="161"/>
      <c r="L3" s="161"/>
      <c r="M3" s="148" t="s">
        <v>40</v>
      </c>
    </row>
    <row r="4" spans="1:14" s="161" customFormat="1" ht="53.25" customHeight="1">
      <c r="A4" s="40" t="s">
        <v>7</v>
      </c>
      <c r="B4" s="40" t="s">
        <v>3</v>
      </c>
      <c r="C4" s="84" t="s">
        <v>0</v>
      </c>
      <c r="D4" s="84" t="s">
        <v>1</v>
      </c>
      <c r="E4" s="84" t="s">
        <v>17</v>
      </c>
      <c r="F4" s="84" t="s">
        <v>2</v>
      </c>
      <c r="G4" s="84" t="s">
        <v>81</v>
      </c>
      <c r="H4" s="84" t="s">
        <v>8</v>
      </c>
      <c r="I4" s="83" t="s">
        <v>54</v>
      </c>
      <c r="J4" s="83" t="s">
        <v>32</v>
      </c>
      <c r="K4" s="85" t="s">
        <v>70</v>
      </c>
      <c r="L4" s="85" t="s">
        <v>82</v>
      </c>
      <c r="M4" s="90" t="s">
        <v>6</v>
      </c>
    </row>
    <row r="5" spans="1:14" s="162" customFormat="1">
      <c r="A5" s="179" t="s">
        <v>45</v>
      </c>
      <c r="B5" s="60" t="s">
        <v>50</v>
      </c>
      <c r="C5" s="249">
        <f>+'Таблица № 4-Д'!C4/'Таблица № 4-Д'!C$4*100</f>
        <v>100</v>
      </c>
      <c r="D5" s="249">
        <f>+'Таблица № 4-Д'!D4/'Таблица № 4-Д'!D$4*100</f>
        <v>100</v>
      </c>
      <c r="E5" s="249">
        <f>+'Таблица № 4-Д'!E4/'Таблица № 4-Д'!E$4*100</f>
        <v>100</v>
      </c>
      <c r="F5" s="249">
        <f>+'Таблица № 4-Д'!F4/'Таблица № 4-Д'!F$4*100</f>
        <v>100</v>
      </c>
      <c r="G5" s="249">
        <f>+'Таблица № 4-Д'!G4/'Таблица № 4-Д'!G$4*100</f>
        <v>100</v>
      </c>
      <c r="H5" s="249">
        <f>+'Таблица № 4-Д'!H4/'Таблица № 4-Д'!H$4*100</f>
        <v>100</v>
      </c>
      <c r="I5" s="249">
        <f>+'Таблица № 4-Д'!I4/'Таблица № 4-Д'!I$4*100</f>
        <v>100</v>
      </c>
      <c r="J5" s="249">
        <f>+'Таблица № 4-Д'!J4/'Таблица № 4-Д'!J$4*100</f>
        <v>100</v>
      </c>
      <c r="K5" s="249">
        <f>+'Таблица № 4-Д'!K4/'Таблица № 4-Д'!K$4*100</f>
        <v>100</v>
      </c>
      <c r="L5" s="249">
        <f>+'Таблица № 4-Д'!L4/'Таблица № 4-Д'!L$4*100</f>
        <v>100</v>
      </c>
      <c r="M5" s="249">
        <f>M6+M10+M13+M14</f>
        <v>100</v>
      </c>
    </row>
    <row r="6" spans="1:14" s="161" customFormat="1" ht="15.75" customHeight="1">
      <c r="A6" s="109">
        <v>1</v>
      </c>
      <c r="B6" s="163" t="s">
        <v>85</v>
      </c>
      <c r="C6" s="250">
        <f>+'Таблица № 4-Д'!C5/'Таблица № 4-Д'!C$4*100</f>
        <v>62.837971396975156</v>
      </c>
      <c r="D6" s="250">
        <f>+'Таблица № 4-Д'!D5/'Таблица № 4-Д'!D$4*100</f>
        <v>18.076165462902168</v>
      </c>
      <c r="E6" s="250">
        <f>+'Таблица № 4-Д'!E5/'Таблица № 4-Д'!E$4*100</f>
        <v>63.53806488922087</v>
      </c>
      <c r="F6" s="250">
        <f>+'Таблица № 4-Д'!F5/'Таблица № 4-Д'!F$4*100</f>
        <v>64.041565435609783</v>
      </c>
      <c r="G6" s="250">
        <f>+'Таблица № 4-Д'!G5/'Таблица № 4-Д'!G$4*100</f>
        <v>57.714893598768057</v>
      </c>
      <c r="H6" s="250">
        <f>+'Таблица № 4-Д'!H5/'Таблица № 4-Д'!H$4*100</f>
        <v>37.030939262543605</v>
      </c>
      <c r="I6" s="250">
        <f>+'Таблица № 4-Д'!I5/'Таблица № 4-Д'!I$4*100</f>
        <v>17.060231913994649</v>
      </c>
      <c r="J6" s="250">
        <f>+'Таблица № 4-Д'!J5/'Таблица № 4-Д'!J$4*100</f>
        <v>30.076406575596202</v>
      </c>
      <c r="K6" s="250">
        <f>+'Таблица № 4-Д'!K5/'Таблица № 4-Д'!K$4*100</f>
        <v>49.746707193515704</v>
      </c>
      <c r="L6" s="250">
        <f>+'Таблица № 4-Д'!L5/'Таблица № 4-Д'!L$4*100</f>
        <v>59.332129963898915</v>
      </c>
      <c r="M6" s="250">
        <f>+'Таблица № 4-Д'!M5/'Таблица № 4-Д'!M$4*100</f>
        <v>56.5437294286845</v>
      </c>
    </row>
    <row r="7" spans="1:14" ht="63">
      <c r="A7" s="202">
        <v>1.1000000000000001</v>
      </c>
      <c r="B7" s="163" t="s">
        <v>74</v>
      </c>
      <c r="C7" s="250">
        <f>+'Таблица № 4-Д'!C6/'Таблица № 4-Д'!C$4*100</f>
        <v>53.380916001987359</v>
      </c>
      <c r="D7" s="250">
        <f>+'Таблица № 4-Д'!D6/'Таблица № 4-Д'!D$4*100</f>
        <v>7.0434293218272197</v>
      </c>
      <c r="E7" s="250">
        <f>+'Таблица № 4-Д'!E6/'Таблица № 4-Д'!E$4*100</f>
        <v>60.935146922400399</v>
      </c>
      <c r="F7" s="250">
        <f>+'Таблица № 4-Д'!F6/'Таблица № 4-Д'!F$4*100</f>
        <v>62.430301417743685</v>
      </c>
      <c r="G7" s="250">
        <f>+'Таблица № 4-Д'!G6/'Таблица № 4-Д'!G$4*100</f>
        <v>54.575832057204877</v>
      </c>
      <c r="H7" s="250">
        <f>+'Таблица № 4-Д'!H6/'Таблица № 4-Д'!H$4*100</f>
        <v>27.529097251654548</v>
      </c>
      <c r="I7" s="250">
        <f>+'Таблица № 4-Д'!I6/'Таблица № 4-Д'!I$4*100</f>
        <v>0</v>
      </c>
      <c r="J7" s="250">
        <f>+'Таблица № 4-Д'!J6/'Таблица № 4-Д'!J$4*100</f>
        <v>24.861078953461448</v>
      </c>
      <c r="K7" s="250">
        <f>+'Таблица № 4-Д'!K6/'Таблица № 4-Д'!K$4*100</f>
        <v>49.746707193515704</v>
      </c>
      <c r="L7" s="250">
        <f>+'Таблица № 4-Д'!L6/'Таблица № 4-Д'!L$4*100</f>
        <v>59.332129963898915</v>
      </c>
      <c r="M7" s="250">
        <f>+'Таблица № 4-Д'!M6/'Таблица № 4-Д'!M$4*100</f>
        <v>52.14372814172048</v>
      </c>
    </row>
    <row r="8" spans="1:14">
      <c r="A8" s="202">
        <v>1.2</v>
      </c>
      <c r="B8" s="163" t="s">
        <v>13</v>
      </c>
      <c r="C8" s="250">
        <f>+'Таблица № 4-Д'!C7/'Таблица № 4-Д'!C$4*100</f>
        <v>9.4570553949877922</v>
      </c>
      <c r="D8" s="250">
        <f>+'Таблица № 4-Д'!D7/'Таблица № 4-Д'!D$4*100</f>
        <v>11.032736141074945</v>
      </c>
      <c r="E8" s="250">
        <f>+'Таблица № 4-Д'!E7/'Таблица № 4-Д'!E$4*100</f>
        <v>2.6029179668204767</v>
      </c>
      <c r="F8" s="250">
        <f>+'Таблица № 4-Д'!F7/'Таблица № 4-Д'!F$4*100</f>
        <v>1.6112640178661004</v>
      </c>
      <c r="G8" s="250">
        <f>+'Таблица № 4-Д'!G7/'Таблица № 4-Д'!G$4*100</f>
        <v>3.1390615415631826</v>
      </c>
      <c r="H8" s="250">
        <f>+'Таблица № 4-Д'!H7/'Таблица № 4-Д'!H$4*100</f>
        <v>9.5018420108890549</v>
      </c>
      <c r="I8" s="250">
        <f>+'Таблица № 4-Д'!I7/'Таблица № 4-Д'!I$4*100</f>
        <v>17.060231913994649</v>
      </c>
      <c r="J8" s="250">
        <f>+'Таблица № 4-Д'!J7/'Таблица № 4-Д'!J$4*100</f>
        <v>5.2153276221347538</v>
      </c>
      <c r="K8" s="250">
        <f>+'Таблица № 4-Д'!K7/'Таблица № 4-Д'!K$4*100</f>
        <v>0</v>
      </c>
      <c r="L8" s="250">
        <f>+'Таблица № 4-Д'!L7/'Таблица № 4-Д'!L$4*100</f>
        <v>0</v>
      </c>
      <c r="M8" s="250">
        <f>+'Таблица № 4-Д'!M7/'Таблица № 4-Д'!M$4*100</f>
        <v>4.4000012869640202</v>
      </c>
    </row>
    <row r="9" spans="1:14">
      <c r="A9" s="202">
        <v>1.3</v>
      </c>
      <c r="B9" s="163" t="s">
        <v>4</v>
      </c>
      <c r="C9" s="250">
        <f>+'Таблица № 4-Д'!C8/'Таблица № 4-Д'!C$4*100</f>
        <v>0</v>
      </c>
      <c r="D9" s="250">
        <f>+'Таблица № 4-Д'!D8/'Таблица № 4-Д'!D$4*100</f>
        <v>0</v>
      </c>
      <c r="E9" s="250">
        <f>+'Таблица № 4-Д'!E8/'Таблица № 4-Д'!E$4*100</f>
        <v>0</v>
      </c>
      <c r="F9" s="250">
        <f>+'Таблица № 4-Д'!F8/'Таблица № 4-Д'!F$4*100</f>
        <v>0</v>
      </c>
      <c r="G9" s="250">
        <f>+'Таблица № 4-Д'!G8/'Таблица № 4-Д'!G$4*100</f>
        <v>0</v>
      </c>
      <c r="H9" s="250">
        <f>+'Таблица № 4-Д'!H8/'Таблица № 4-Д'!H$4*100</f>
        <v>0</v>
      </c>
      <c r="I9" s="250">
        <f>+'Таблица № 4-Д'!I8/'Таблица № 4-Д'!I$4*100</f>
        <v>0</v>
      </c>
      <c r="J9" s="250">
        <f>+'Таблица № 4-Д'!J8/'Таблица № 4-Д'!J$4*100</f>
        <v>0</v>
      </c>
      <c r="K9" s="250">
        <f>+'Таблица № 4-Д'!K8/'Таблица № 4-Д'!K$4*100</f>
        <v>0</v>
      </c>
      <c r="L9" s="250">
        <f>+'Таблица № 4-Д'!L8/'Таблица № 4-Д'!L$4*100</f>
        <v>0</v>
      </c>
      <c r="M9" s="250">
        <f>+'Таблица № 4-Д'!M8/'Таблица № 4-Д'!M$4*100</f>
        <v>0</v>
      </c>
    </row>
    <row r="10" spans="1:14">
      <c r="A10" s="165">
        <v>2</v>
      </c>
      <c r="B10" s="163" t="s">
        <v>86</v>
      </c>
      <c r="C10" s="250">
        <f>+'Таблица № 4-Д'!C9/'Таблица № 4-Д'!C$4*100</f>
        <v>36.541779969334819</v>
      </c>
      <c r="D10" s="250">
        <f>+'Таблица № 4-Д'!D9/'Таблица № 4-Д'!D$4*100</f>
        <v>79.399681080574055</v>
      </c>
      <c r="E10" s="250">
        <f>+'Таблица № 4-Д'!E9/'Таблица № 4-Д'!E$4*100</f>
        <v>36.46193511077913</v>
      </c>
      <c r="F10" s="250">
        <f>+'Таблица № 4-Д'!F9/'Таблица № 4-Д'!F$4*100</f>
        <v>35.945349041776261</v>
      </c>
      <c r="G10" s="250">
        <f>+'Таблица № 4-Д'!G9/'Таблица № 4-Д'!G$4*100</f>
        <v>42.28510640123195</v>
      </c>
      <c r="H10" s="250">
        <f>+'Таблица № 4-Д'!H9/'Таблица № 4-Д'!H$4*100</f>
        <v>59.327421510774947</v>
      </c>
      <c r="I10" s="250">
        <f>+'Таблица № 4-Д'!I9/'Таблица № 4-Д'!I$4*100</f>
        <v>82.122905027932958</v>
      </c>
      <c r="J10" s="250">
        <f>+'Таблица № 4-Д'!J9/'Таблица № 4-Д'!J$4*100</f>
        <v>64.534614494095848</v>
      </c>
      <c r="K10" s="250">
        <f>+'Таблица № 4-Д'!K9/'Таблица № 4-Д'!K$4*100</f>
        <v>47.112462006079028</v>
      </c>
      <c r="L10" s="250">
        <f>+'Таблица № 4-Д'!L9/'Таблица № 4-Д'!L$4*100</f>
        <v>36.074007220216608</v>
      </c>
      <c r="M10" s="250">
        <f>+'Таблица № 4-Д'!M9/'Таблица № 4-Д'!M$4*100</f>
        <v>42.809249410409613</v>
      </c>
    </row>
    <row r="11" spans="1:14">
      <c r="A11" s="165">
        <v>2.1</v>
      </c>
      <c r="B11" s="163" t="s">
        <v>75</v>
      </c>
      <c r="C11" s="250">
        <f>+'Таблица № 4-Д'!C10/'Таблица № 4-Д'!C$4*100</f>
        <v>14.731572845824676</v>
      </c>
      <c r="D11" s="250">
        <f>+'Таблица № 4-Д'!D10/'Таблица № 4-Д'!D$4*100</f>
        <v>58.686802363755739</v>
      </c>
      <c r="E11" s="250">
        <f>+'Таблица № 4-Д'!E10/'Таблица № 4-Д'!E$4*100</f>
        <v>16.123513607941881</v>
      </c>
      <c r="F11" s="250">
        <f>+'Таблица № 4-Д'!F10/'Таблица № 4-Д'!F$4*100</f>
        <v>22.423060761897283</v>
      </c>
      <c r="G11" s="250">
        <f>+'Таблица № 4-Д'!G10/'Таблица № 4-Д'!G$4*100</f>
        <v>26.406636725904765</v>
      </c>
      <c r="H11" s="250">
        <f>+'Таблица № 4-Д'!H10/'Таблица № 4-Д'!H$4*100</f>
        <v>34.776513546115481</v>
      </c>
      <c r="I11" s="250">
        <f>+'Таблица № 4-Д'!I10/'Таблица № 4-Д'!I$4*100</f>
        <v>40.129571381625276</v>
      </c>
      <c r="J11" s="250">
        <f>+'Таблица № 4-Д'!J10/'Таблица № 4-Д'!J$4*100</f>
        <v>37.902292197267883</v>
      </c>
      <c r="K11" s="250">
        <f>+'Таблица № 4-Д'!K10/'Таблица № 4-Д'!K$4*100</f>
        <v>16.413373860182372</v>
      </c>
      <c r="L11" s="250">
        <f>+'Таблица № 4-Д'!L10/'Таблица № 4-Д'!L$4*100</f>
        <v>19.36823104693141</v>
      </c>
      <c r="M11" s="250">
        <f>+'Таблица № 4-Д'!M10/'Таблица № 4-Д'!M$4*100-0.0015</f>
        <v>25.272028115337719</v>
      </c>
    </row>
    <row r="12" spans="1:14" ht="15.75" customHeight="1">
      <c r="A12" s="165">
        <v>2.2000000000000002</v>
      </c>
      <c r="B12" s="163" t="s">
        <v>76</v>
      </c>
      <c r="C12" s="250">
        <f>+'Таблица № 4-Д'!C11/'Таблица № 4-Д'!C$4*100</f>
        <v>21.810207123510146</v>
      </c>
      <c r="D12" s="250">
        <f>+'Таблица № 4-Д'!D11/'Таблица № 4-Д'!D$4*100</f>
        <v>20.712878716818309</v>
      </c>
      <c r="E12" s="250">
        <f>+'Таблица № 4-Д'!E11/'Таблица № 4-Д'!E$4*100</f>
        <v>20.338421502837249</v>
      </c>
      <c r="F12" s="250">
        <f>+'Таблица № 4-Д'!F11/'Таблица № 4-Д'!F$4*100</f>
        <v>13.522288279878975</v>
      </c>
      <c r="G12" s="250">
        <f>+'Таблица № 4-Д'!G11/'Таблица № 4-Д'!G$4*100</f>
        <v>15.878469675327182</v>
      </c>
      <c r="H12" s="250">
        <f>+'Таблица № 4-Д'!H11/'Таблица № 4-Д'!H$4*100</f>
        <v>24.550907964659473</v>
      </c>
      <c r="I12" s="250">
        <f>+'Таблица № 4-Д'!I11/'Таблица № 4-Д'!I$4*100</f>
        <v>41.993333646307683</v>
      </c>
      <c r="J12" s="250">
        <f>+'Таблица № 4-Д'!J11/'Таблица № 4-Д'!J$4*100</f>
        <v>26.632322296827972</v>
      </c>
      <c r="K12" s="250">
        <f>+'Таблица № 4-Д'!K11/'Таблица № 4-Д'!K$4*100</f>
        <v>30.69908814589666</v>
      </c>
      <c r="L12" s="250">
        <f>+'Таблица № 4-Д'!L11/'Таблица № 4-Д'!L$4*100</f>
        <v>16.705776173285198</v>
      </c>
      <c r="M12" s="250">
        <f>+'Таблица № 4-Д'!M11/'Таблица № 4-Д'!M$4*100</f>
        <v>17.535721295071895</v>
      </c>
      <c r="N12" s="180"/>
    </row>
    <row r="13" spans="1:14">
      <c r="A13" s="164">
        <v>3</v>
      </c>
      <c r="B13" s="163" t="s">
        <v>77</v>
      </c>
      <c r="C13" s="250">
        <f>+'Таблица № 4-Д'!C12/'Таблица № 4-Д'!C$4*100</f>
        <v>0.43219736835075839</v>
      </c>
      <c r="D13" s="250">
        <f>+'Таблица № 4-Д'!D12/'Таблица № 4-Д'!D$4*100</f>
        <v>0</v>
      </c>
      <c r="E13" s="250">
        <f>+'Таблица № 4-Д'!E12/'Таблица № 4-Д'!E$4*100</f>
        <v>0</v>
      </c>
      <c r="F13" s="250">
        <f>+'Таблица № 4-Д'!F12/'Таблица № 4-Д'!F$4*100</f>
        <v>0</v>
      </c>
      <c r="G13" s="250">
        <f>+'Таблица № 4-Д'!G12/'Таблица № 4-Д'!G$4*100</f>
        <v>0</v>
      </c>
      <c r="H13" s="250">
        <f>+'Таблица № 4-Д'!H12/'Таблица № 4-Д'!H$4*100</f>
        <v>0</v>
      </c>
      <c r="I13" s="250">
        <f>+'Таблица № 4-Д'!I12/'Таблица № 4-Д'!I$4*100</f>
        <v>0</v>
      </c>
      <c r="J13" s="250">
        <f>+'Таблица № 4-Д'!J12/'Таблица № 4-Д'!J$4*100</f>
        <v>0</v>
      </c>
      <c r="K13" s="250">
        <f>+'Таблица № 4-Д'!K12/'Таблица № 4-Д'!K$4*100</f>
        <v>3.1408308004052685</v>
      </c>
      <c r="L13" s="250">
        <f>+'Таблица № 4-Д'!L12/'Таблица № 4-Д'!L$4*100</f>
        <v>0</v>
      </c>
      <c r="M13" s="250">
        <f>+'Таблица № 4-Д'!M12/'Таблица № 4-Д'!M$4*100</f>
        <v>5.4052488827543606E-2</v>
      </c>
    </row>
    <row r="14" spans="1:14">
      <c r="A14" s="164">
        <v>4</v>
      </c>
      <c r="B14" s="163" t="s">
        <v>9</v>
      </c>
      <c r="C14" s="250">
        <f>+'Таблица № 4-Д'!C13/'Таблица № 4-Д'!C$4*100</f>
        <v>0.18805126533926692</v>
      </c>
      <c r="D14" s="250">
        <f>+'Таблица № 4-Д'!D13/'Таблица № 4-Д'!D$4*100</f>
        <v>2.5241534565237784</v>
      </c>
      <c r="E14" s="250">
        <f>+'Таблица № 4-Д'!E13/'Таблица № 4-Д'!E$4*100</f>
        <v>0</v>
      </c>
      <c r="F14" s="250">
        <f>+'Таблица № 4-Д'!F13/'Таблица № 4-Д'!F$4*100</f>
        <v>1.3085522613963998E-2</v>
      </c>
      <c r="G14" s="250">
        <f>+'Таблица № 4-Д'!G13/'Таблица № 4-Д'!G$4*100</f>
        <v>0</v>
      </c>
      <c r="H14" s="250">
        <f>+'Таблица № 4-Д'!H13/'Таблица № 4-Д'!H$4*100</f>
        <v>3.6416392266814466</v>
      </c>
      <c r="I14" s="250">
        <f>+'Таблица № 4-Д'!I13/'Таблица № 4-Д'!I$4*100</f>
        <v>0.81686305807239101</v>
      </c>
      <c r="J14" s="250">
        <f>+'Таблица № 4-Д'!J13/'Таблица № 4-Д'!J$4*100</f>
        <v>5.3889789303079416</v>
      </c>
      <c r="K14" s="250">
        <f>+'Таблица № 4-Д'!K13/'Таблица № 4-Д'!K$4*100</f>
        <v>0</v>
      </c>
      <c r="L14" s="250">
        <f>+'Таблица № 4-Д'!L13/'Таблица № 4-Д'!L$4*100</f>
        <v>4.593862815884477</v>
      </c>
      <c r="M14" s="250">
        <f>+'Таблица № 4-Д'!M13/'Таблица № 4-Д'!M$4*100</f>
        <v>0.59296867207835036</v>
      </c>
    </row>
    <row r="15" spans="1:14" s="162" customFormat="1">
      <c r="A15" s="179" t="s">
        <v>38</v>
      </c>
      <c r="B15" s="60" t="s">
        <v>51</v>
      </c>
      <c r="C15" s="249">
        <f>+'Таблица № 4-Д'!C14/'Таблица № 4-Д'!C$14*100</f>
        <v>100</v>
      </c>
      <c r="D15" s="249">
        <f>+'Таблица № 4-Д'!D14/'Таблица № 4-Д'!D$14*100</f>
        <v>100</v>
      </c>
      <c r="E15" s="249">
        <f>+'Таблица № 4-Д'!E14/'Таблица № 4-Д'!E$14*100</f>
        <v>100</v>
      </c>
      <c r="F15" s="249">
        <f>+'Таблица № 4-Д'!F14/'Таблица № 4-Д'!F$14*100</f>
        <v>100</v>
      </c>
      <c r="G15" s="249">
        <f>+'Таблица № 4-Д'!G14/'Таблица № 4-Д'!G$14*100</f>
        <v>100</v>
      </c>
      <c r="H15" s="249">
        <f>+'Таблица № 4-Д'!H14/'Таблица № 4-Д'!H$14*100</f>
        <v>100</v>
      </c>
      <c r="I15" s="249">
        <f>+'Таблица № 4-Д'!I14/'Таблица № 4-Д'!I$14*100</f>
        <v>100</v>
      </c>
      <c r="J15" s="249">
        <f>+'Таблица № 4-Д'!J14/'Таблица № 4-Д'!J$14*100</f>
        <v>100</v>
      </c>
      <c r="K15" s="249">
        <f>+'Таблица № 4-Д'!K14/'Таблица № 4-Д'!K$14*100</f>
        <v>100</v>
      </c>
      <c r="L15" s="249">
        <f>+'Таблица № 4-Д'!L14/'Таблица № 4-Д'!L$14*100</f>
        <v>100</v>
      </c>
      <c r="M15" s="249">
        <f>SUM(M16:M18)</f>
        <v>100</v>
      </c>
    </row>
    <row r="16" spans="1:14">
      <c r="A16" s="182">
        <v>1</v>
      </c>
      <c r="B16" s="151" t="s">
        <v>49</v>
      </c>
      <c r="C16" s="250">
        <f>+'Таблица № 4-Д'!C15/'Таблица № 4-Д'!C$14*100</f>
        <v>92.769101911554074</v>
      </c>
      <c r="D16" s="250">
        <f>+'Таблица № 4-Д'!D15/'Таблица № 4-Д'!D$14*100</f>
        <v>93.35703527268906</v>
      </c>
      <c r="E16" s="250">
        <f>+'Таблица № 4-Д'!E15/'Таблица № 4-Д'!E$14*100</f>
        <v>97.713814821354987</v>
      </c>
      <c r="F16" s="250">
        <f>+'Таблица № 4-Д'!F15/'Таблица № 4-Д'!F$14*100</f>
        <v>96.597921927624213</v>
      </c>
      <c r="G16" s="250">
        <f>+'Таблица № 4-Д'!G15/'Таблица № 4-Д'!G$14*100</f>
        <v>90.72854640980735</v>
      </c>
      <c r="H16" s="250">
        <f>+'Таблица № 4-Д'!H15/'Таблица № 4-Д'!H$14*100</f>
        <v>91.288690476190482</v>
      </c>
      <c r="I16" s="250">
        <f>+'Таблица № 4-Д'!I15/'Таблица № 4-Д'!I$14*100</f>
        <v>96.31924033461452</v>
      </c>
      <c r="J16" s="250">
        <f>+'Таблица № 4-Д'!J15/'Таблица № 4-Д'!J$14*100</f>
        <v>97.280252266456444</v>
      </c>
      <c r="K16" s="250">
        <f>+'Таблица № 4-Д'!K15/'Таблица № 4-Д'!K$14*100</f>
        <v>89.321266968325801</v>
      </c>
      <c r="L16" s="250">
        <f>+'Таблица № 4-Д'!L15/'Таблица № 4-Д'!L$14*100</f>
        <v>96.088804093313669</v>
      </c>
      <c r="M16" s="250">
        <f>+'Таблица № 4-Д'!M15/'Таблица № 4-Д'!M$14*100</f>
        <v>94.659276066332666</v>
      </c>
    </row>
    <row r="17" spans="1:13">
      <c r="A17" s="182">
        <v>2</v>
      </c>
      <c r="B17" s="43" t="s">
        <v>36</v>
      </c>
      <c r="C17" s="250">
        <f>+'Таблица № 4-Д'!C16/'Таблица № 4-Д'!C$14*100</f>
        <v>7.0861810053872416</v>
      </c>
      <c r="D17" s="250">
        <f>+'Таблица № 4-Д'!D16/'Таблица № 4-Д'!D$14*100</f>
        <v>1.5928754071946476</v>
      </c>
      <c r="E17" s="250">
        <f>+'Таблица № 4-Д'!E16/'Таблица № 4-Д'!E$14*100</f>
        <v>2.2644063805992114</v>
      </c>
      <c r="F17" s="250">
        <f>+'Таблица № 4-Д'!F16/'Таблица № 4-Д'!F$14*100</f>
        <v>3.175675485880737</v>
      </c>
      <c r="G17" s="250">
        <f>+'Таблица № 4-Д'!G16/'Таблица № 4-Д'!G$14*100</f>
        <v>9.2208600895115769</v>
      </c>
      <c r="H17" s="250">
        <f>+'Таблица № 4-Д'!H16/'Таблица № 4-Д'!H$14*100</f>
        <v>3.671875</v>
      </c>
      <c r="I17" s="250">
        <f>+'Таблица № 4-Д'!I16/'Таблица № 4-Д'!I$14*100</f>
        <v>1.3158489712864572</v>
      </c>
      <c r="J17" s="250">
        <f>+'Таблица № 4-Д'!J16/'Таблица № 4-Д'!J$14*100</f>
        <v>2.7197477335435556</v>
      </c>
      <c r="K17" s="250">
        <f>+'Таблица № 4-Д'!K16/'Таблица № 4-Д'!K$14*100</f>
        <v>10.678733031674208</v>
      </c>
      <c r="L17" s="250">
        <f>+'Таблица № 4-Д'!L16/'Таблица № 4-Д'!L$14*100</f>
        <v>3.5556326424421121</v>
      </c>
      <c r="M17" s="250">
        <f>+'Таблица № 4-Д'!M16/'Таблица № 4-Д'!M$14*100</f>
        <v>4.4163912957407607</v>
      </c>
    </row>
    <row r="18" spans="1:13">
      <c r="A18" s="182">
        <v>3</v>
      </c>
      <c r="B18" s="43" t="s">
        <v>37</v>
      </c>
      <c r="C18" s="250">
        <f>+'Таблица № 4-Д'!C17/'Таблица № 4-Д'!C$14*100</f>
        <v>0.14471708305868475</v>
      </c>
      <c r="D18" s="250">
        <f>+'Таблица № 4-Д'!D17/'Таблица № 4-Д'!D$14*100</f>
        <v>5.0500893201162906</v>
      </c>
      <c r="E18" s="250">
        <f>+'Таблица № 4-Д'!E17/'Таблица № 4-Д'!E$14*100</f>
        <v>2.1778798045794336E-2</v>
      </c>
      <c r="F18" s="250">
        <f>+'Таблица № 4-Д'!F17/'Таблица № 4-Д'!F$14*100</f>
        <v>0.22640258649505762</v>
      </c>
      <c r="G18" s="250">
        <f>+'Таблица № 4-Д'!G17/'Таблица № 4-Д'!G$14*100</f>
        <v>5.0593500681066356E-2</v>
      </c>
      <c r="H18" s="250">
        <f>+'Таблица № 4-Д'!H17/'Таблица № 4-Д'!H$14*100</f>
        <v>5.0394345238095237</v>
      </c>
      <c r="I18" s="250">
        <f>+'Таблица № 4-Д'!I17/'Таблица № 4-Д'!I$14*100</f>
        <v>2.3649106940990277</v>
      </c>
      <c r="J18" s="250">
        <f>+'Таблица № 4-Д'!J17/'Таблица № 4-Д'!J$14*100</f>
        <v>0</v>
      </c>
      <c r="K18" s="250">
        <f>+'Таблица № 4-Д'!K17/'Таблица № 4-Д'!K$14*100</f>
        <v>0</v>
      </c>
      <c r="L18" s="250">
        <f>+'Таблица № 4-Д'!L17/'Таблица № 4-Д'!L$14*100</f>
        <v>0.35556326424421125</v>
      </c>
      <c r="M18" s="250">
        <f>+'Таблица № 4-Д'!M17/'Таблица № 4-Д'!M$14*100</f>
        <v>0.92433263792657128</v>
      </c>
    </row>
    <row r="19" spans="1:13"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</row>
    <row r="20" spans="1:13">
      <c r="A20" s="183"/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</row>
    <row r="21" spans="1:13">
      <c r="A21" s="181" t="s">
        <v>52</v>
      </c>
      <c r="B21" s="181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</row>
    <row r="36" spans="3:3">
      <c r="C36" s="248"/>
    </row>
  </sheetData>
  <mergeCells count="1">
    <mergeCell ref="A1:M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2025-08-07T12:49:41Z</cp:lastPrinted>
  <dcterms:created xsi:type="dcterms:W3CDTF">2003-05-13T14:11:28Z</dcterms:created>
  <dcterms:modified xsi:type="dcterms:W3CDTF">2025-11-14T12:15:24Z</dcterms:modified>
</cp:coreProperties>
</file>