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.zhelev\Desktop\Месечна статистика\Пол и възраст\Резервни\"/>
    </mc:Choice>
  </mc:AlternateContent>
  <bookViews>
    <workbookView xWindow="0" yWindow="0" windowWidth="28800" windowHeight="11400" activeTab="1"/>
  </bookViews>
  <sheets>
    <sheet name="Осигурени лица" sheetId="1" r:id="rId1"/>
    <sheet name="Натрупани средства" sheetId="2" r:id="rId2"/>
    <sheet name="-" sheetId="3" state="hidden" r:id="rId3"/>
  </sheets>
  <calcPr calcId="162913"/>
</workbook>
</file>

<file path=xl/calcChain.xml><?xml version="1.0" encoding="utf-8"?>
<calcChain xmlns="http://schemas.openxmlformats.org/spreadsheetml/2006/main">
  <c r="N40" i="3" l="1"/>
  <c r="J40" i="3"/>
  <c r="F40" i="3"/>
  <c r="N32" i="3"/>
  <c r="J32" i="3"/>
  <c r="F32" i="3"/>
  <c r="E28" i="3"/>
  <c r="N20" i="3"/>
  <c r="M20" i="3"/>
  <c r="L20" i="3"/>
  <c r="K20" i="3"/>
  <c r="J20" i="3"/>
  <c r="I20" i="3"/>
  <c r="H20" i="3"/>
  <c r="G20" i="3"/>
  <c r="F20" i="3"/>
  <c r="E20" i="3"/>
  <c r="E16" i="3"/>
  <c r="N16" i="3"/>
  <c r="M16" i="3"/>
  <c r="L16" i="3"/>
  <c r="K16" i="3"/>
  <c r="J16" i="3"/>
  <c r="I16" i="3"/>
  <c r="H16" i="3"/>
  <c r="G16" i="3"/>
  <c r="F16" i="3"/>
  <c r="D16" i="3"/>
  <c r="N12" i="3"/>
  <c r="M12" i="3"/>
  <c r="L12" i="3"/>
  <c r="J12" i="3"/>
  <c r="I12" i="3"/>
  <c r="H12" i="3"/>
  <c r="G12" i="3"/>
  <c r="F12" i="3"/>
  <c r="E12" i="3"/>
  <c r="D12" i="3"/>
  <c r="M8" i="3"/>
  <c r="E8" i="3"/>
  <c r="N8" i="3"/>
  <c r="L8" i="3"/>
  <c r="K8" i="3"/>
  <c r="J8" i="3"/>
  <c r="I8" i="3"/>
  <c r="H8" i="3"/>
  <c r="G8" i="3"/>
  <c r="F8" i="3"/>
  <c r="D8" i="3"/>
  <c r="E36" i="3" l="1"/>
  <c r="I36" i="3"/>
  <c r="M36" i="3"/>
  <c r="M28" i="3"/>
  <c r="G28" i="3"/>
  <c r="K28" i="3"/>
  <c r="D32" i="3"/>
  <c r="H32" i="3"/>
  <c r="L32" i="3"/>
  <c r="E32" i="3"/>
  <c r="I32" i="3"/>
  <c r="M32" i="3"/>
  <c r="I28" i="3"/>
  <c r="C19" i="3"/>
  <c r="C39" i="3" s="1"/>
  <c r="E40" i="3"/>
  <c r="I40" i="3"/>
  <c r="M40" i="3"/>
  <c r="F28" i="3"/>
  <c r="J28" i="3"/>
  <c r="G32" i="3"/>
  <c r="F36" i="3"/>
  <c r="J36" i="3"/>
  <c r="N36" i="3"/>
  <c r="H40" i="3"/>
  <c r="L40" i="3"/>
  <c r="C35" i="3"/>
  <c r="G36" i="3"/>
  <c r="K36" i="3"/>
  <c r="D36" i="3"/>
  <c r="H36" i="3"/>
  <c r="L36" i="3"/>
  <c r="G40" i="3"/>
  <c r="K40" i="3"/>
  <c r="C7" i="3"/>
  <c r="C27" i="3" s="1"/>
  <c r="C11" i="3"/>
  <c r="C31" i="3" s="1"/>
  <c r="C15" i="3"/>
  <c r="K12" i="3"/>
  <c r="K32" i="3" s="1"/>
  <c r="D28" i="3"/>
  <c r="H28" i="3"/>
  <c r="L28" i="3"/>
  <c r="C6" i="3"/>
  <c r="C10" i="3"/>
  <c r="C14" i="3"/>
  <c r="C16" i="3" s="1"/>
  <c r="C18" i="3"/>
  <c r="D20" i="3"/>
  <c r="D40" i="3" s="1"/>
  <c r="B2" i="1"/>
  <c r="E26" i="1" s="1"/>
  <c r="B2" i="2"/>
  <c r="C20" i="3" l="1"/>
  <c r="C34" i="3"/>
  <c r="C38" i="3"/>
  <c r="C12" i="3"/>
  <c r="O12" i="3" s="1"/>
  <c r="C30" i="3"/>
  <c r="O16" i="3"/>
  <c r="C8" i="3"/>
  <c r="O8" i="3" s="1"/>
  <c r="C26" i="3"/>
  <c r="O20" i="3"/>
  <c r="N6" i="2"/>
  <c r="N7" i="2"/>
  <c r="N8" i="2"/>
  <c r="N6" i="1"/>
  <c r="N7" i="1"/>
  <c r="N8" i="1"/>
  <c r="C36" i="3" l="1"/>
  <c r="C32" i="3"/>
  <c r="C28" i="3"/>
  <c r="C40" i="3"/>
  <c r="M6" i="1"/>
  <c r="M7" i="1"/>
  <c r="M8" i="1" l="1"/>
  <c r="M6" i="2"/>
  <c r="O20" i="1" l="1"/>
  <c r="C12" i="1"/>
  <c r="K20" i="2"/>
  <c r="J16" i="2"/>
  <c r="L20" i="2"/>
  <c r="I8" i="2"/>
  <c r="M8" i="2"/>
  <c r="M12" i="2"/>
  <c r="I20" i="2"/>
  <c r="J8" i="2"/>
  <c r="D20" i="1"/>
  <c r="F8" i="2"/>
  <c r="O19" i="1"/>
  <c r="G11" i="2"/>
  <c r="N11" i="2"/>
  <c r="D7" i="2"/>
  <c r="F15" i="2"/>
  <c r="J15" i="2"/>
  <c r="G7" i="2"/>
  <c r="K7" i="2"/>
  <c r="M7" i="2"/>
  <c r="I11" i="2"/>
  <c r="M11" i="2"/>
  <c r="E19" i="2"/>
  <c r="I19" i="2"/>
  <c r="J7" i="2"/>
  <c r="F7" i="2"/>
  <c r="C7" i="1"/>
  <c r="K7" i="1"/>
  <c r="E11" i="2"/>
  <c r="D19" i="2"/>
  <c r="H16" i="2"/>
  <c r="C20" i="1"/>
  <c r="L16" i="2"/>
  <c r="J20" i="2"/>
  <c r="M16" i="2"/>
  <c r="D12" i="2"/>
  <c r="E12" i="2"/>
  <c r="F20" i="2"/>
  <c r="L8" i="2"/>
  <c r="E8" i="2"/>
  <c r="D16" i="2"/>
  <c r="D10" i="2"/>
  <c r="E10" i="2"/>
  <c r="F10" i="2"/>
  <c r="G10" i="2"/>
  <c r="H10" i="2"/>
  <c r="I10" i="2"/>
  <c r="J10" i="2"/>
  <c r="K10" i="2"/>
  <c r="L10" i="2"/>
  <c r="M10" i="2"/>
  <c r="N10" i="2"/>
  <c r="D11" i="2"/>
  <c r="F11" i="2"/>
  <c r="H11" i="2"/>
  <c r="J11" i="2"/>
  <c r="K11" i="2"/>
  <c r="L11" i="2"/>
  <c r="F12" i="2"/>
  <c r="G12" i="2"/>
  <c r="H12" i="2"/>
  <c r="I12" i="2"/>
  <c r="J12" i="2"/>
  <c r="K12" i="2"/>
  <c r="L12" i="2"/>
  <c r="N12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G15" i="2"/>
  <c r="H15" i="2"/>
  <c r="I15" i="2"/>
  <c r="K15" i="2"/>
  <c r="L15" i="2"/>
  <c r="M15" i="2"/>
  <c r="N15" i="2"/>
  <c r="E16" i="2"/>
  <c r="F16" i="2"/>
  <c r="G16" i="2"/>
  <c r="I16" i="2"/>
  <c r="K16" i="2"/>
  <c r="N16" i="2"/>
  <c r="D18" i="2"/>
  <c r="E18" i="2"/>
  <c r="F18" i="2"/>
  <c r="G18" i="2"/>
  <c r="H18" i="2"/>
  <c r="I18" i="2"/>
  <c r="J18" i="2"/>
  <c r="K18" i="2"/>
  <c r="L18" i="2"/>
  <c r="M18" i="2"/>
  <c r="N18" i="2"/>
  <c r="F19" i="2"/>
  <c r="G19" i="2"/>
  <c r="H19" i="2"/>
  <c r="J19" i="2"/>
  <c r="K19" i="2"/>
  <c r="L19" i="2"/>
  <c r="M19" i="2"/>
  <c r="N19" i="2"/>
  <c r="E20" i="2"/>
  <c r="G20" i="2"/>
  <c r="H20" i="2"/>
  <c r="M20" i="2"/>
  <c r="N20" i="2"/>
  <c r="D6" i="2"/>
  <c r="E6" i="2"/>
  <c r="F6" i="2"/>
  <c r="G6" i="2"/>
  <c r="H6" i="2"/>
  <c r="I6" i="2"/>
  <c r="J6" i="2"/>
  <c r="K6" i="2"/>
  <c r="L6" i="2"/>
  <c r="E7" i="2"/>
  <c r="H7" i="2"/>
  <c r="I7" i="2"/>
  <c r="L7" i="2"/>
  <c r="G8" i="2"/>
  <c r="H8" i="2"/>
  <c r="K8" i="2"/>
  <c r="D18" i="1"/>
  <c r="E18" i="1"/>
  <c r="F18" i="1"/>
  <c r="G18" i="1"/>
  <c r="H18" i="1"/>
  <c r="I18" i="1"/>
  <c r="J18" i="1"/>
  <c r="K18" i="1"/>
  <c r="L18" i="1"/>
  <c r="M18" i="1"/>
  <c r="N18" i="1"/>
  <c r="D19" i="1"/>
  <c r="E19" i="1"/>
  <c r="F19" i="1"/>
  <c r="G19" i="1"/>
  <c r="H19" i="1"/>
  <c r="I19" i="1"/>
  <c r="J19" i="1"/>
  <c r="K19" i="1"/>
  <c r="L19" i="1"/>
  <c r="M19" i="1"/>
  <c r="N19" i="1"/>
  <c r="E20" i="1"/>
  <c r="F20" i="1"/>
  <c r="G20" i="1"/>
  <c r="H20" i="1"/>
  <c r="I20" i="1"/>
  <c r="J20" i="1"/>
  <c r="K20" i="1"/>
  <c r="L20" i="1"/>
  <c r="M20" i="1"/>
  <c r="N20" i="1"/>
  <c r="D14" i="1"/>
  <c r="E14" i="1"/>
  <c r="F14" i="1"/>
  <c r="G14" i="1"/>
  <c r="H14" i="1"/>
  <c r="I14" i="1"/>
  <c r="J14" i="1"/>
  <c r="K14" i="1"/>
  <c r="L14" i="1"/>
  <c r="M14" i="1"/>
  <c r="N14" i="1"/>
  <c r="D15" i="1"/>
  <c r="E15" i="1"/>
  <c r="F15" i="1"/>
  <c r="G15" i="1"/>
  <c r="H15" i="1"/>
  <c r="I15" i="1"/>
  <c r="J15" i="1"/>
  <c r="K15" i="1"/>
  <c r="L15" i="1"/>
  <c r="M15" i="1"/>
  <c r="N15" i="1"/>
  <c r="D16" i="1"/>
  <c r="E16" i="1"/>
  <c r="F16" i="1"/>
  <c r="G16" i="1"/>
  <c r="H16" i="1"/>
  <c r="I16" i="1"/>
  <c r="J16" i="1"/>
  <c r="K16" i="1"/>
  <c r="L16" i="1"/>
  <c r="M16" i="1"/>
  <c r="N16" i="1"/>
  <c r="C18" i="1"/>
  <c r="C15" i="1"/>
  <c r="C14" i="1"/>
  <c r="O18" i="1"/>
  <c r="O15" i="1"/>
  <c r="O14" i="1"/>
  <c r="O11" i="1"/>
  <c r="O10" i="1"/>
  <c r="D10" i="1"/>
  <c r="E10" i="1"/>
  <c r="F10" i="1"/>
  <c r="G10" i="1"/>
  <c r="H10" i="1"/>
  <c r="I10" i="1"/>
  <c r="J10" i="1"/>
  <c r="K10" i="1"/>
  <c r="L10" i="1"/>
  <c r="M10" i="1"/>
  <c r="N10" i="1"/>
  <c r="D11" i="1"/>
  <c r="F11" i="1"/>
  <c r="G11" i="1"/>
  <c r="H11" i="1"/>
  <c r="I11" i="1"/>
  <c r="J11" i="1"/>
  <c r="K11" i="1"/>
  <c r="L11" i="1"/>
  <c r="M11" i="1"/>
  <c r="N11" i="1"/>
  <c r="D12" i="1"/>
  <c r="E12" i="1"/>
  <c r="F12" i="1"/>
  <c r="G12" i="1"/>
  <c r="H12" i="1"/>
  <c r="I12" i="1"/>
  <c r="J12" i="1"/>
  <c r="K12" i="1"/>
  <c r="L12" i="1"/>
  <c r="M12" i="1"/>
  <c r="N12" i="1"/>
  <c r="C11" i="1"/>
  <c r="C10" i="1"/>
  <c r="O6" i="1"/>
  <c r="D7" i="1"/>
  <c r="E7" i="1"/>
  <c r="F7" i="1"/>
  <c r="G7" i="1"/>
  <c r="H7" i="1"/>
  <c r="I7" i="1"/>
  <c r="J7" i="1"/>
  <c r="L7" i="1"/>
  <c r="D8" i="1"/>
  <c r="F8" i="1"/>
  <c r="G8" i="1"/>
  <c r="H8" i="1"/>
  <c r="I8" i="1"/>
  <c r="J8" i="1"/>
  <c r="K8" i="1"/>
  <c r="L8" i="1"/>
  <c r="D6" i="1"/>
  <c r="E6" i="1"/>
  <c r="F6" i="1"/>
  <c r="G6" i="1"/>
  <c r="H6" i="1"/>
  <c r="I6" i="1"/>
  <c r="J6" i="1"/>
  <c r="K6" i="1"/>
  <c r="L6" i="1"/>
  <c r="C6" i="1"/>
  <c r="C11" i="2" l="1"/>
  <c r="C12" i="2"/>
  <c r="O12" i="1"/>
  <c r="C20" i="2"/>
  <c r="D8" i="2"/>
  <c r="D20" i="2"/>
  <c r="C18" i="2"/>
  <c r="C8" i="1"/>
  <c r="C6" i="2"/>
  <c r="E11" i="1"/>
  <c r="O7" i="1"/>
  <c r="C7" i="2"/>
  <c r="C15" i="2"/>
  <c r="C10" i="2"/>
  <c r="E28" i="1"/>
  <c r="O16" i="1"/>
  <c r="C16" i="1"/>
  <c r="C19" i="2"/>
  <c r="C8" i="2"/>
  <c r="E8" i="1"/>
  <c r="C19" i="1"/>
  <c r="O8" i="1" l="1"/>
  <c r="E30" i="1"/>
  <c r="D30" i="2"/>
  <c r="E29" i="1"/>
  <c r="D29" i="2"/>
  <c r="D28" i="2"/>
  <c r="E27" i="1"/>
  <c r="D27" i="2"/>
  <c r="C16" i="2"/>
  <c r="C14" i="2"/>
</calcChain>
</file>

<file path=xl/sharedStrings.xml><?xml version="1.0" encoding="utf-8"?>
<sst xmlns="http://schemas.openxmlformats.org/spreadsheetml/2006/main" count="135" uniqueCount="40">
  <si>
    <t>Пол</t>
  </si>
  <si>
    <t>Общо</t>
  </si>
  <si>
    <t>над 64 г.</t>
  </si>
  <si>
    <t>Мъже</t>
  </si>
  <si>
    <t>Жени</t>
  </si>
  <si>
    <t>Всичко</t>
  </si>
  <si>
    <t>ДПФ</t>
  </si>
  <si>
    <t>Доброволни пенсионни фондове (ДПФ)</t>
  </si>
  <si>
    <t>Забележки:</t>
  </si>
  <si>
    <t xml:space="preserve"> </t>
  </si>
  <si>
    <t xml:space="preserve">Забележки: </t>
  </si>
  <si>
    <t>Доброволни пенсионни фондове по професионални схеми (ДПФПС)</t>
  </si>
  <si>
    <t>ДПФПС</t>
  </si>
  <si>
    <t>15-19 г.</t>
  </si>
  <si>
    <t>20-24 г.</t>
  </si>
  <si>
    <t>25-29 г.</t>
  </si>
  <si>
    <t>30-34 г.</t>
  </si>
  <si>
    <t>35-39 г.</t>
  </si>
  <si>
    <t>40-44 г.</t>
  </si>
  <si>
    <t>45-49 г.</t>
  </si>
  <si>
    <t>50-54 г.</t>
  </si>
  <si>
    <t>55-59 г.</t>
  </si>
  <si>
    <t>60-64 г.</t>
  </si>
  <si>
    <t>Професионални пенсионни фондове (ППФ)***</t>
  </si>
  <si>
    <t>Средна възраст*</t>
  </si>
  <si>
    <t>Универсални пенсионни фондове (УПФ)**</t>
  </si>
  <si>
    <t xml:space="preserve"> ** В УПФ се осигуряват лица, родени след 31.12.1959 г.</t>
  </si>
  <si>
    <t xml:space="preserve">  * Показателят средна възраст е изчислен като средно аритметична претеглена величина от разпределението на лицата по единични възрасти.</t>
  </si>
  <si>
    <t>*** В броя на осигурените лица не са включени лица по § 4б, ал.1 от ПЗР на КСО, по чиито партиди няма натрупани средства.</t>
  </si>
  <si>
    <t>УПФ***</t>
  </si>
  <si>
    <t>ППФ****</t>
  </si>
  <si>
    <t>**** При изчисляването на средния размер на натрупаните средства на едно осигурено лице, не са включени лица по § 4б, ал.1 от ПЗР на КСО, 
      по чиито партиди няма натрупани средства.</t>
  </si>
  <si>
    <t xml:space="preserve"> *** В УПФ се осигуряват лица, родени след 31.12.1959 г.</t>
  </si>
  <si>
    <t xml:space="preserve">  ** В изчисленията не са включени средствата по неперсонифицираните партиди и партидите на резерва за гарантиране на минималната доходност.</t>
  </si>
  <si>
    <t xml:space="preserve">    * Индивидуалният размер на натрупаните средства по партидите на осигурените лица варира в широки граници и зависи от множество фактори
      като: продължителността на осигурителния период; осигурителната вноска и осигурителния доход; редовното постъпване на вноските във фонда;
      удържаните такси; постигнатата доходност и др.</t>
  </si>
  <si>
    <t>-</t>
  </si>
  <si>
    <t>УПФ**</t>
  </si>
  <si>
    <t>ППФ***</t>
  </si>
  <si>
    <t>Осигурени лица в пенсионните фондовете по пол и възраст към 30.9.2025 г.</t>
  </si>
  <si>
    <t>Среден размер на натрупаните средства на едно осигурено лице* според пола и възрастта към 30.9.2025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</si>
</sst>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6">
    <xf numFmtId="0" fontId="0" fillId="0" borderId="0" xfId="0"/>
    <xf numFmtId="0" fontId="6" fillId="0" borderId="0" xfId="1"/>
    <xf numFmtId="0" fontId="3" fillId="0" borderId="0" xfId="1" applyFont="1"/>
    <xf numFmtId="4" fontId="3" fillId="0" borderId="0" xfId="1" applyNumberFormat="1" applyFont="1"/>
    <xf numFmtId="4" fontId="6" fillId="0" borderId="0" xfId="1" applyNumberFormat="1"/>
    <xf numFmtId="0" fontId="7" fillId="0" borderId="0" xfId="0" applyFont="1" applyFill="1" applyProtection="1">
      <protection hidden="1"/>
    </xf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1" fontId="3" fillId="0" borderId="0" xfId="0" applyNumberFormat="1" applyFont="1" applyBorder="1" applyProtection="1">
      <protection locked="0"/>
    </xf>
    <xf numFmtId="1" fontId="3" fillId="0" borderId="0" xfId="0" applyNumberFormat="1" applyFont="1" applyFill="1" applyBorder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left" vertical="justify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3" fillId="0" borderId="2" xfId="0" applyFont="1" applyFill="1" applyBorder="1" applyAlignment="1" applyProtection="1">
      <alignment horizontal="center" vertical="center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protection locked="0" hidden="1"/>
    </xf>
    <xf numFmtId="3" fontId="0" fillId="0" borderId="2" xfId="0" applyNumberFormat="1" applyBorder="1" applyProtection="1">
      <protection locked="0" hidden="1"/>
    </xf>
    <xf numFmtId="165" fontId="0" fillId="0" borderId="2" xfId="0" applyNumberFormat="1" applyBorder="1" applyProtection="1">
      <protection locked="0" hidden="1"/>
    </xf>
    <xf numFmtId="0" fontId="3" fillId="0" borderId="1" xfId="0" applyFont="1" applyBorder="1" applyAlignment="1" applyProtection="1">
      <protection locked="0" hidden="1"/>
    </xf>
    <xf numFmtId="3" fontId="3" fillId="0" borderId="2" xfId="0" applyNumberFormat="1" applyFont="1" applyBorder="1" applyProtection="1">
      <protection locked="0" hidden="1"/>
    </xf>
    <xf numFmtId="165" fontId="6" fillId="0" borderId="2" xfId="0" applyNumberFormat="1" applyFont="1" applyBorder="1" applyProtection="1">
      <protection locked="0" hidden="1"/>
    </xf>
    <xf numFmtId="0" fontId="0" fillId="0" borderId="1" xfId="0" applyBorder="1" applyAlignment="1" applyProtection="1">
      <alignment horizontal="left"/>
      <protection locked="0" hidden="1"/>
    </xf>
    <xf numFmtId="0" fontId="3" fillId="0" borderId="1" xfId="0" applyFont="1" applyBorder="1" applyAlignment="1" applyProtection="1">
      <alignment horizontal="left"/>
      <protection locked="0" hidden="1"/>
    </xf>
    <xf numFmtId="4" fontId="0" fillId="0" borderId="2" xfId="0" applyNumberFormat="1" applyBorder="1" applyAlignment="1" applyProtection="1">
      <alignment horizontal="right" vertical="center"/>
      <protection locked="0" hidden="1"/>
    </xf>
    <xf numFmtId="4" fontId="3" fillId="0" borderId="2" xfId="0" applyNumberFormat="1" applyFont="1" applyBorder="1" applyAlignment="1" applyProtection="1">
      <alignment horizontal="right" vertical="center"/>
      <protection locked="0" hidden="1"/>
    </xf>
    <xf numFmtId="0" fontId="3" fillId="0" borderId="0" xfId="0" applyFont="1"/>
    <xf numFmtId="0" fontId="3" fillId="0" borderId="5" xfId="0" applyFont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/>
    <xf numFmtId="3" fontId="0" fillId="0" borderId="2" xfId="0" applyNumberFormat="1" applyBorder="1"/>
    <xf numFmtId="164" fontId="0" fillId="0" borderId="2" xfId="0" applyNumberFormat="1" applyBorder="1"/>
    <xf numFmtId="3" fontId="0" fillId="0" borderId="0" xfId="0" applyNumberFormat="1" applyBorder="1"/>
    <xf numFmtId="0" fontId="3" fillId="0" borderId="1" xfId="0" applyFont="1" applyBorder="1" applyAlignment="1"/>
    <xf numFmtId="3" fontId="3" fillId="0" borderId="2" xfId="0" applyNumberFormat="1" applyFont="1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4" fontId="0" fillId="0" borderId="2" xfId="0" applyNumberFormat="1" applyBorder="1" applyAlignment="1">
      <alignment horizontal="right" vertical="center"/>
    </xf>
    <xf numFmtId="0" fontId="0" fillId="0" borderId="0" xfId="0" applyBorder="1"/>
    <xf numFmtId="4" fontId="3" fillId="0" borderId="2" xfId="0" applyNumberFormat="1" applyFont="1" applyBorder="1" applyAlignment="1">
      <alignment horizontal="right" vertical="center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wrapText="1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hidden="1"/>
    </xf>
    <xf numFmtId="0" fontId="11" fillId="0" borderId="0" xfId="0" applyFont="1" applyFill="1" applyAlignment="1" applyProtection="1">
      <alignment horizontal="left" vertical="center" readingOrder="1"/>
      <protection hidden="1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Protection="1">
      <protection hidden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left" vertical="justify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 hidden="1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7C80"/>
      <color rgb="FFFF33CC"/>
      <color rgb="FF996633"/>
      <color rgb="FFCE3E6B"/>
      <color rgb="FFD9A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лица'!$E$27</c:f>
          <c:strCache>
            <c:ptCount val="1"/>
            <c:pt idx="0">
              <c:v>Разпределение на осигурените лица в УПФ** по пол и възраст към  30.9.2025 г.</c:v>
            </c:pt>
          </c:strCache>
        </c:strRef>
      </c:tx>
      <c:layout>
        <c:manualLayout>
          <c:xMode val="edge"/>
          <c:yMode val="edge"/>
          <c:x val="0.19640564826700899"/>
          <c:y val="3.83275261324041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993581514762518E-2"/>
          <c:y val="0.14285714285714429"/>
          <c:w val="0.8870346598202824"/>
          <c:h val="0.64111498257840205"/>
        </c:manualLayout>
      </c:layout>
      <c:lineChart>
        <c:grouping val="standard"/>
        <c:varyColors val="0"/>
        <c:ser>
          <c:idx val="1"/>
          <c:order val="0"/>
          <c:tx>
            <c:strRef>
              <c:f>'Осигурени лица'!$B$6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лица'!$D$6:$N$6</c:f>
              <c:numCache>
                <c:formatCode>#,##0</c:formatCode>
                <c:ptCount val="11"/>
                <c:pt idx="0">
                  <c:v>40478</c:v>
                </c:pt>
                <c:pt idx="1">
                  <c:v>126376</c:v>
                </c:pt>
                <c:pt idx="2">
                  <c:v>160328</c:v>
                </c:pt>
                <c:pt idx="3">
                  <c:v>201963</c:v>
                </c:pt>
                <c:pt idx="4">
                  <c:v>267699</c:v>
                </c:pt>
                <c:pt idx="5">
                  <c:v>283409</c:v>
                </c:pt>
                <c:pt idx="6">
                  <c:v>319727</c:v>
                </c:pt>
                <c:pt idx="7">
                  <c:v>290162</c:v>
                </c:pt>
                <c:pt idx="8">
                  <c:v>243547</c:v>
                </c:pt>
                <c:pt idx="9">
                  <c:v>200035</c:v>
                </c:pt>
                <c:pt idx="10">
                  <c:v>20039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B-4882-A657-9FAE6EA72B84}"/>
            </c:ext>
          </c:extLst>
        </c:ser>
        <c:ser>
          <c:idx val="0"/>
          <c:order val="1"/>
          <c:tx>
            <c:strRef>
              <c:f>'Осигурени лица'!$B$7</c:f>
              <c:strCache>
                <c:ptCount val="1"/>
                <c:pt idx="0">
                  <c:v>Жени</c:v>
                </c:pt>
              </c:strCache>
            </c:strRef>
          </c:tx>
          <c:spPr>
            <a:ln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лица'!$D$7:$N$7</c:f>
              <c:numCache>
                <c:formatCode>#,##0</c:formatCode>
                <c:ptCount val="11"/>
                <c:pt idx="0">
                  <c:v>33487</c:v>
                </c:pt>
                <c:pt idx="1">
                  <c:v>106200</c:v>
                </c:pt>
                <c:pt idx="2">
                  <c:v>140196</c:v>
                </c:pt>
                <c:pt idx="3">
                  <c:v>178653</c:v>
                </c:pt>
                <c:pt idx="4">
                  <c:v>242259</c:v>
                </c:pt>
                <c:pt idx="5">
                  <c:v>256754</c:v>
                </c:pt>
                <c:pt idx="6">
                  <c:v>290839</c:v>
                </c:pt>
                <c:pt idx="7">
                  <c:v>278637</c:v>
                </c:pt>
                <c:pt idx="8">
                  <c:v>250235</c:v>
                </c:pt>
                <c:pt idx="9">
                  <c:v>180837</c:v>
                </c:pt>
                <c:pt idx="10">
                  <c:v>17089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B-4021-882D-B256E0520338}"/>
            </c:ext>
          </c:extLst>
        </c:ser>
        <c:ser>
          <c:idx val="2"/>
          <c:order val="2"/>
          <c:tx>
            <c:strRef>
              <c:f>'Осигурени лица'!$B$8</c:f>
              <c:strCache>
                <c:ptCount val="1"/>
                <c:pt idx="0">
                  <c:v>Всичко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лица'!$D$8:$N$8</c:f>
              <c:numCache>
                <c:formatCode>#,##0</c:formatCode>
                <c:ptCount val="11"/>
                <c:pt idx="0">
                  <c:v>73965</c:v>
                </c:pt>
                <c:pt idx="1">
                  <c:v>232576</c:v>
                </c:pt>
                <c:pt idx="2">
                  <c:v>300524</c:v>
                </c:pt>
                <c:pt idx="3">
                  <c:v>380616</c:v>
                </c:pt>
                <c:pt idx="4">
                  <c:v>509958</c:v>
                </c:pt>
                <c:pt idx="5">
                  <c:v>540163</c:v>
                </c:pt>
                <c:pt idx="6">
                  <c:v>610566</c:v>
                </c:pt>
                <c:pt idx="7">
                  <c:v>568799</c:v>
                </c:pt>
                <c:pt idx="8">
                  <c:v>493782</c:v>
                </c:pt>
                <c:pt idx="9">
                  <c:v>380872</c:v>
                </c:pt>
                <c:pt idx="10">
                  <c:v>37128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B-4021-882D-B256E0520338}"/>
            </c:ext>
          </c:extLst>
        </c:ser>
        <c:ser>
          <c:idx val="3"/>
          <c:order val="3"/>
          <c:tx>
            <c:v>Средна възраст</c:v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DB-4021-882D-B256E0520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48736"/>
        <c:axId val="137061504"/>
      </c:lineChart>
      <c:catAx>
        <c:axId val="1369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06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061504"/>
        <c:scaling>
          <c:orientation val="minMax"/>
          <c:max val="67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948736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29268292682928"/>
          <c:y val="0.89547038327525641"/>
          <c:w val="0.5067933517296217"/>
          <c:h val="6.331184211729631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средства'!$D$28</c:f>
          <c:strCache>
            <c:ptCount val="1"/>
            <c:pt idx="0">
              <c:v>Среден размер* на натрупаните средства на едно осигурено лице в ППФ**** към  30.9.2025 г.</c:v>
            </c:pt>
          </c:strCache>
        </c:strRef>
      </c:tx>
      <c:layout>
        <c:manualLayout>
          <c:xMode val="edge"/>
          <c:yMode val="edge"/>
          <c:x val="0.14320109627873578"/>
          <c:y val="3.437500000000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829217703183424E-2"/>
          <c:y val="0.12812499999999988"/>
          <c:w val="0.84717307739766368"/>
          <c:h val="0.68437499999999996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'Натрупани средства'!$B$12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средства'!$C$12:$N$12</c:f>
              <c:numCache>
                <c:formatCode>#,##0.00</c:formatCode>
                <c:ptCount val="12"/>
                <c:pt idx="0">
                  <c:v>5897.6533153100863</c:v>
                </c:pt>
                <c:pt idx="1">
                  <c:v>1315.0359079581629</c:v>
                </c:pt>
                <c:pt idx="2">
                  <c:v>2209.8823491735538</c:v>
                </c:pt>
                <c:pt idx="3">
                  <c:v>3302.8118141821951</c:v>
                </c:pt>
                <c:pt idx="4">
                  <c:v>4546.4360190555099</c:v>
                </c:pt>
                <c:pt idx="5">
                  <c:v>5800.2850445330669</c:v>
                </c:pt>
                <c:pt idx="6">
                  <c:v>6235.6693620087444</c:v>
                </c:pt>
                <c:pt idx="7">
                  <c:v>6892.0446985296894</c:v>
                </c:pt>
                <c:pt idx="8">
                  <c:v>8068.9019384637249</c:v>
                </c:pt>
                <c:pt idx="9">
                  <c:v>7838.2693350343152</c:v>
                </c:pt>
                <c:pt idx="10">
                  <c:v>3476.1975082342346</c:v>
                </c:pt>
                <c:pt idx="11">
                  <c:v>1266.3405631511678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F0-4707-AE90-5066C6DF3472}"/>
            </c:ext>
          </c:extLst>
        </c:ser>
        <c:ser>
          <c:idx val="6"/>
          <c:order val="1"/>
          <c:tx>
            <c:strRef>
              <c:f>'Натрупани средства'!$B$11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средства'!$C$11:$N$11</c:f>
              <c:numCache>
                <c:formatCode>#,##0.00</c:formatCode>
                <c:ptCount val="12"/>
                <c:pt idx="0">
                  <c:v>4644.2920714566326</c:v>
                </c:pt>
                <c:pt idx="1">
                  <c:v>1333.2659823284823</c:v>
                </c:pt>
                <c:pt idx="2">
                  <c:v>2374.9147151898733</c:v>
                </c:pt>
                <c:pt idx="3">
                  <c:v>4056.975564516129</c:v>
                </c:pt>
                <c:pt idx="4">
                  <c:v>4666.1046255175015</c:v>
                </c:pt>
                <c:pt idx="5">
                  <c:v>5154.2736348039207</c:v>
                </c:pt>
                <c:pt idx="6">
                  <c:v>5338.5094239173632</c:v>
                </c:pt>
                <c:pt idx="7">
                  <c:v>5766.1116478696749</c:v>
                </c:pt>
                <c:pt idx="8">
                  <c:v>6658.449712613784</c:v>
                </c:pt>
                <c:pt idx="9">
                  <c:v>5169.6951334123933</c:v>
                </c:pt>
                <c:pt idx="10">
                  <c:v>3239.4239636095408</c:v>
                </c:pt>
                <c:pt idx="11">
                  <c:v>917.88801716350497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0-4707-AE90-5066C6DF3472}"/>
            </c:ext>
          </c:extLst>
        </c:ser>
        <c:ser>
          <c:idx val="5"/>
          <c:order val="2"/>
          <c:tx>
            <c:strRef>
              <c:f>'Натрупани средства'!$B$10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средства'!$C$10:$N$10</c:f>
              <c:numCache>
                <c:formatCode>#,##0.00</c:formatCode>
                <c:ptCount val="12"/>
                <c:pt idx="0">
                  <c:v>6103.10752256878</c:v>
                </c:pt>
                <c:pt idx="1">
                  <c:v>1300.858598706548</c:v>
                </c:pt>
                <c:pt idx="2">
                  <c:v>2169.6843319630011</c:v>
                </c:pt>
                <c:pt idx="3">
                  <c:v>3158.6744759556109</c:v>
                </c:pt>
                <c:pt idx="4">
                  <c:v>4527.3450861603123</c:v>
                </c:pt>
                <c:pt idx="5">
                  <c:v>5901.6201676278342</c:v>
                </c:pt>
                <c:pt idx="6">
                  <c:v>6361.4471526443322</c:v>
                </c:pt>
                <c:pt idx="7">
                  <c:v>7047.4330982748916</c:v>
                </c:pt>
                <c:pt idx="8">
                  <c:v>8292.0692487963461</c:v>
                </c:pt>
                <c:pt idx="9">
                  <c:v>8249.1565503389393</c:v>
                </c:pt>
                <c:pt idx="10">
                  <c:v>3515.0640728931235</c:v>
                </c:pt>
                <c:pt idx="11">
                  <c:v>1338.4712664204571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0-4707-AE90-5066C6DF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79488"/>
        <c:axId val="135804032"/>
      </c:barChart>
      <c:catAx>
        <c:axId val="11127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0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04032"/>
        <c:scaling>
          <c:orientation val="minMax"/>
          <c:max val="84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79488"/>
        <c:crosses val="autoZero"/>
        <c:crossBetween val="between"/>
        <c:majorUnit val="200"/>
        <c:minorUnit val="4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50191441123582"/>
          <c:y val="0.44374999999999998"/>
          <c:w val="5.8965245831726514E-2"/>
          <c:h val="0.36250000000000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740157480314954" l="0.74803149606299635" r="0.74803149606299635" t="0.78740157480314954" header="0.51181102362204722" footer="0.51181102362204722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средства'!$D$29</c:f>
          <c:strCache>
            <c:ptCount val="1"/>
            <c:pt idx="0">
              <c:v>Среден размер* на натрупаните средства на едно осигурено лице в ДПФ към  30.9.2025 г.</c:v>
            </c:pt>
          </c:strCache>
        </c:strRef>
      </c:tx>
      <c:layout>
        <c:manualLayout>
          <c:xMode val="edge"/>
          <c:yMode val="edge"/>
          <c:x val="0.14405763641880878"/>
          <c:y val="3.44827586206896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432172869147653E-2"/>
          <c:y val="0.12225724042607661"/>
          <c:w val="0.84393757503001199"/>
          <c:h val="0.68025182493483194"/>
        </c:manualLayout>
      </c:layout>
      <c:barChart>
        <c:barDir val="bar"/>
        <c:grouping val="clustered"/>
        <c:varyColors val="0"/>
        <c:ser>
          <c:idx val="11"/>
          <c:order val="0"/>
          <c:tx>
            <c:strRef>
              <c:f>'Натрупани средства'!$B$16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средства'!$C$16:$N$16</c:f>
              <c:numCache>
                <c:formatCode>#,##0.00</c:formatCode>
                <c:ptCount val="12"/>
                <c:pt idx="0">
                  <c:v>2582.8398283773195</c:v>
                </c:pt>
                <c:pt idx="1">
                  <c:v>705.67956431535276</c:v>
                </c:pt>
                <c:pt idx="2">
                  <c:v>1242.3111111111111</c:v>
                </c:pt>
                <c:pt idx="3">
                  <c:v>1279.5729492481203</c:v>
                </c:pt>
                <c:pt idx="4">
                  <c:v>1641.6525074234537</c:v>
                </c:pt>
                <c:pt idx="5">
                  <c:v>2099.1095524915977</c:v>
                </c:pt>
                <c:pt idx="6">
                  <c:v>2563.5799122366634</c:v>
                </c:pt>
                <c:pt idx="7">
                  <c:v>3186.7673017289922</c:v>
                </c:pt>
                <c:pt idx="8">
                  <c:v>3208.6952463565476</c:v>
                </c:pt>
                <c:pt idx="9">
                  <c:v>3198.1603245450005</c:v>
                </c:pt>
                <c:pt idx="10">
                  <c:v>2765.2965653848182</c:v>
                </c:pt>
                <c:pt idx="11">
                  <c:v>1826.3767103108635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E-4624-AB88-D4B94FE6E49F}"/>
            </c:ext>
          </c:extLst>
        </c:ser>
        <c:ser>
          <c:idx val="10"/>
          <c:order val="1"/>
          <c:tx>
            <c:strRef>
              <c:f>'Натрупани средства'!$B$15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средства'!$C$15:$N$15</c:f>
              <c:numCache>
                <c:formatCode>#,##0.00</c:formatCode>
                <c:ptCount val="12"/>
                <c:pt idx="0">
                  <c:v>2352.2921005469871</c:v>
                </c:pt>
                <c:pt idx="1">
                  <c:v>698.19594117647057</c:v>
                </c:pt>
                <c:pt idx="2">
                  <c:v>1246.0398492462309</c:v>
                </c:pt>
                <c:pt idx="3">
                  <c:v>1292.658352885969</c:v>
                </c:pt>
                <c:pt idx="4">
                  <c:v>1569.2698765286921</c:v>
                </c:pt>
                <c:pt idx="5">
                  <c:v>1890.6283935619138</c:v>
                </c:pt>
                <c:pt idx="6">
                  <c:v>2430.7862562436544</c:v>
                </c:pt>
                <c:pt idx="7">
                  <c:v>2851.0410318683353</c:v>
                </c:pt>
                <c:pt idx="8">
                  <c:v>2774.8360464359071</c:v>
                </c:pt>
                <c:pt idx="9">
                  <c:v>2679.9944447733328</c:v>
                </c:pt>
                <c:pt idx="10">
                  <c:v>2557.9565489561619</c:v>
                </c:pt>
                <c:pt idx="11">
                  <c:v>1830.3774759678599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E-4624-AB88-D4B94FE6E49F}"/>
            </c:ext>
          </c:extLst>
        </c:ser>
        <c:ser>
          <c:idx val="9"/>
          <c:order val="2"/>
          <c:tx>
            <c:strRef>
              <c:f>'Натрупани средства'!$B$14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средства'!$C$14:$N$14</c:f>
              <c:numCache>
                <c:formatCode>#,##0.00</c:formatCode>
                <c:ptCount val="12"/>
                <c:pt idx="0">
                  <c:v>2757.7023280742137</c:v>
                </c:pt>
                <c:pt idx="1">
                  <c:v>709.75717948717954</c:v>
                </c:pt>
                <c:pt idx="2">
                  <c:v>1240.1727281460135</c:v>
                </c:pt>
                <c:pt idx="3">
                  <c:v>1270.8288303543432</c:v>
                </c:pt>
                <c:pt idx="4">
                  <c:v>1692.7814959714267</c:v>
                </c:pt>
                <c:pt idx="5">
                  <c:v>2255.8352709656483</c:v>
                </c:pt>
                <c:pt idx="6">
                  <c:v>2675.7367162848132</c:v>
                </c:pt>
                <c:pt idx="7">
                  <c:v>3456.5890686383786</c:v>
                </c:pt>
                <c:pt idx="8">
                  <c:v>3535.2284970498972</c:v>
                </c:pt>
                <c:pt idx="9">
                  <c:v>3589.0185148735909</c:v>
                </c:pt>
                <c:pt idx="10">
                  <c:v>2917.8388655664157</c:v>
                </c:pt>
                <c:pt idx="11">
                  <c:v>1823.3856184193282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E-4624-AB88-D4B94FE6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19040"/>
        <c:axId val="136120576"/>
      </c:barChart>
      <c:catAx>
        <c:axId val="136119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2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120576"/>
        <c:scaling>
          <c:orientation val="minMax"/>
          <c:max val="37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19040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037217785201931"/>
          <c:y val="0.45454611277038626"/>
          <c:w val="6.1224492349660098E-2"/>
          <c:h val="0.338558651955343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portrait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средства'!$D$30</c:f>
          <c:strCache>
            <c:ptCount val="1"/>
            <c:pt idx="0">
              <c:v>Среден размер* на натрупаните средства на едно осигурено лице в ДПФПС към  30.9.2025 г.</c:v>
            </c:pt>
          </c:strCache>
        </c:strRef>
      </c:tx>
      <c:layout>
        <c:manualLayout>
          <c:xMode val="edge"/>
          <c:yMode val="edge"/>
          <c:x val="0.13309361329833772"/>
          <c:y val="3.60655737704918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35825483159845E-2"/>
          <c:y val="0.13442622950819674"/>
          <c:w val="0.84042582177227854"/>
          <c:h val="0.66885245901639778"/>
        </c:manualLayout>
      </c:layout>
      <c:barChart>
        <c:barDir val="bar"/>
        <c:grouping val="clustered"/>
        <c:varyColors val="0"/>
        <c:ser>
          <c:idx val="11"/>
          <c:order val="0"/>
          <c:tx>
            <c:strRef>
              <c:f>'Натрупани средства'!$B$16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средства'!$C$20:$N$20</c:f>
              <c:numCache>
                <c:formatCode>#,##0.00</c:formatCode>
                <c:ptCount val="12"/>
                <c:pt idx="0">
                  <c:v>2015.1501552984164</c:v>
                </c:pt>
                <c:pt idx="1">
                  <c:v>0</c:v>
                </c:pt>
                <c:pt idx="2">
                  <c:v>381.42034482758618</c:v>
                </c:pt>
                <c:pt idx="3">
                  <c:v>637.49798955613574</c:v>
                </c:pt>
                <c:pt idx="4">
                  <c:v>1050.6016481639624</c:v>
                </c:pt>
                <c:pt idx="5">
                  <c:v>1545.9540901771336</c:v>
                </c:pt>
                <c:pt idx="6">
                  <c:v>2240.5049860335193</c:v>
                </c:pt>
                <c:pt idx="7">
                  <c:v>2594.9352329545454</c:v>
                </c:pt>
                <c:pt idx="8">
                  <c:v>2816.4181463414634</c:v>
                </c:pt>
                <c:pt idx="9">
                  <c:v>2635.7322135007848</c:v>
                </c:pt>
                <c:pt idx="10">
                  <c:v>1811.0369565217391</c:v>
                </c:pt>
                <c:pt idx="11">
                  <c:v>1279.976692607004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8-4737-82BF-F4ECB4D79145}"/>
            </c:ext>
          </c:extLst>
        </c:ser>
        <c:ser>
          <c:idx val="10"/>
          <c:order val="1"/>
          <c:tx>
            <c:strRef>
              <c:f>'Натрупани средства'!$B$15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средства'!$C$19:$N$19</c:f>
              <c:numCache>
                <c:formatCode>#,##0.00</c:formatCode>
                <c:ptCount val="12"/>
                <c:pt idx="0">
                  <c:v>2031.9353434313136</c:v>
                </c:pt>
                <c:pt idx="1">
                  <c:v>0</c:v>
                </c:pt>
                <c:pt idx="2">
                  <c:v>461.37</c:v>
                </c:pt>
                <c:pt idx="3">
                  <c:v>602.42999999999995</c:v>
                </c:pt>
                <c:pt idx="4">
                  <c:v>1021.28</c:v>
                </c:pt>
                <c:pt idx="5">
                  <c:v>1542.44</c:v>
                </c:pt>
                <c:pt idx="6">
                  <c:v>2279.79</c:v>
                </c:pt>
                <c:pt idx="7">
                  <c:v>2550.8000000000002</c:v>
                </c:pt>
                <c:pt idx="8">
                  <c:v>2961.2</c:v>
                </c:pt>
                <c:pt idx="9">
                  <c:v>2702.36</c:v>
                </c:pt>
                <c:pt idx="10">
                  <c:v>1724.47</c:v>
                </c:pt>
                <c:pt idx="11">
                  <c:v>1383.67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8-4737-82BF-F4ECB4D79145}"/>
            </c:ext>
          </c:extLst>
        </c:ser>
        <c:ser>
          <c:idx val="9"/>
          <c:order val="2"/>
          <c:tx>
            <c:strRef>
              <c:f>'Натрупани средства'!$B$14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средства'!$C$18:$N$18</c:f>
              <c:numCache>
                <c:formatCode>#,##0.00</c:formatCode>
                <c:ptCount val="12"/>
                <c:pt idx="0">
                  <c:v>1979.9982600502515</c:v>
                </c:pt>
                <c:pt idx="1">
                  <c:v>0</c:v>
                </c:pt>
                <c:pt idx="2">
                  <c:v>295.76</c:v>
                </c:pt>
                <c:pt idx="3">
                  <c:v>707.36</c:v>
                </c:pt>
                <c:pt idx="4">
                  <c:v>1120.23</c:v>
                </c:pt>
                <c:pt idx="5">
                  <c:v>1554.91</c:v>
                </c:pt>
                <c:pt idx="6">
                  <c:v>2156.96</c:v>
                </c:pt>
                <c:pt idx="7">
                  <c:v>2692.29</c:v>
                </c:pt>
                <c:pt idx="8">
                  <c:v>2514.88</c:v>
                </c:pt>
                <c:pt idx="9">
                  <c:v>2517.83</c:v>
                </c:pt>
                <c:pt idx="10">
                  <c:v>1919.67</c:v>
                </c:pt>
                <c:pt idx="11">
                  <c:v>1190.56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8-4737-82BF-F4ECB4D7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48864"/>
        <c:axId val="136150400"/>
      </c:barChart>
      <c:catAx>
        <c:axId val="13614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5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150400"/>
        <c:scaling>
          <c:orientation val="minMax"/>
          <c:max val="30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48864"/>
        <c:crosses val="autoZero"/>
        <c:crossBetween val="between"/>
        <c:majorUnit val="2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158730158730096"/>
          <c:y val="0.45573770491803273"/>
          <c:w val="5.4025496812898477E-2"/>
          <c:h val="0.35409836065573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лица'!$E$28</c:f>
          <c:strCache>
            <c:ptCount val="1"/>
            <c:pt idx="0">
              <c:v>Разпределение на осигурените лица в ППФ*** по пол и възраст към  30.9.2025 г.</c:v>
            </c:pt>
          </c:strCache>
        </c:strRef>
      </c:tx>
      <c:layout>
        <c:manualLayout>
          <c:xMode val="edge"/>
          <c:yMode val="edge"/>
          <c:x val="0.20486569140445154"/>
          <c:y val="5.12820512820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787505618989096E-2"/>
          <c:y val="0.16117273771154417"/>
          <c:w val="0.89628737213869192"/>
          <c:h val="0.58608268258743457"/>
        </c:manualLayout>
      </c:layout>
      <c:lineChart>
        <c:grouping val="standard"/>
        <c:varyColors val="0"/>
        <c:ser>
          <c:idx val="5"/>
          <c:order val="0"/>
          <c:tx>
            <c:strRef>
              <c:f>'Осигурени лица'!$B$10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лица'!$D$10:$N$10</c:f>
              <c:numCache>
                <c:formatCode>#,##0</c:formatCode>
                <c:ptCount val="11"/>
                <c:pt idx="0">
                  <c:v>2474</c:v>
                </c:pt>
                <c:pt idx="1">
                  <c:v>3892</c:v>
                </c:pt>
                <c:pt idx="2">
                  <c:v>9732</c:v>
                </c:pt>
                <c:pt idx="3">
                  <c:v>16655</c:v>
                </c:pt>
                <c:pt idx="4">
                  <c:v>26010</c:v>
                </c:pt>
                <c:pt idx="5">
                  <c:v>35907</c:v>
                </c:pt>
                <c:pt idx="6">
                  <c:v>46258</c:v>
                </c:pt>
                <c:pt idx="7">
                  <c:v>48602</c:v>
                </c:pt>
                <c:pt idx="8">
                  <c:v>43813</c:v>
                </c:pt>
                <c:pt idx="9">
                  <c:v>24776</c:v>
                </c:pt>
                <c:pt idx="10">
                  <c:v>21391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C-425D-A860-5125A3DE58CF}"/>
            </c:ext>
          </c:extLst>
        </c:ser>
        <c:ser>
          <c:idx val="6"/>
          <c:order val="1"/>
          <c:tx>
            <c:strRef>
              <c:f>'Осигурени лица'!$B$11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лица'!$D$11:$N$11</c:f>
              <c:numCache>
                <c:formatCode>#,##0</c:formatCode>
                <c:ptCount val="11"/>
                <c:pt idx="0">
                  <c:v>1924</c:v>
                </c:pt>
                <c:pt idx="1">
                  <c:v>948</c:v>
                </c:pt>
                <c:pt idx="2">
                  <c:v>1860</c:v>
                </c:pt>
                <c:pt idx="3">
                  <c:v>2657</c:v>
                </c:pt>
                <c:pt idx="4">
                  <c:v>4080</c:v>
                </c:pt>
                <c:pt idx="5">
                  <c:v>5034</c:v>
                </c:pt>
                <c:pt idx="6">
                  <c:v>6384</c:v>
                </c:pt>
                <c:pt idx="7">
                  <c:v>7690</c:v>
                </c:pt>
                <c:pt idx="8">
                  <c:v>6746</c:v>
                </c:pt>
                <c:pt idx="9">
                  <c:v>4067</c:v>
                </c:pt>
                <c:pt idx="10">
                  <c:v>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C-425D-A860-5125A3DE58CF}"/>
            </c:ext>
          </c:extLst>
        </c:ser>
        <c:ser>
          <c:idx val="7"/>
          <c:order val="2"/>
          <c:tx>
            <c:strRef>
              <c:f>'Осигурени лица'!$B$12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лица'!$D$12:$N$12</c:f>
              <c:numCache>
                <c:formatCode>#,##0</c:formatCode>
                <c:ptCount val="11"/>
                <c:pt idx="0">
                  <c:v>4398</c:v>
                </c:pt>
                <c:pt idx="1">
                  <c:v>4840</c:v>
                </c:pt>
                <c:pt idx="2">
                  <c:v>11592</c:v>
                </c:pt>
                <c:pt idx="3">
                  <c:v>19312</c:v>
                </c:pt>
                <c:pt idx="4">
                  <c:v>30090</c:v>
                </c:pt>
                <c:pt idx="5">
                  <c:v>40941</c:v>
                </c:pt>
                <c:pt idx="6">
                  <c:v>52642</c:v>
                </c:pt>
                <c:pt idx="7">
                  <c:v>56292</c:v>
                </c:pt>
                <c:pt idx="8">
                  <c:v>50559</c:v>
                </c:pt>
                <c:pt idx="9">
                  <c:v>28843</c:v>
                </c:pt>
                <c:pt idx="10">
                  <c:v>25819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C-425D-A860-5125A3DE58CF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3C-425D-A860-5125A3DE5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06272"/>
        <c:axId val="110007808"/>
      </c:lineChart>
      <c:catAx>
        <c:axId val="1100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0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007808"/>
        <c:scaling>
          <c:orientation val="minMax"/>
          <c:max val="6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0627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376453903569352"/>
          <c:y val="0.88278695932239237"/>
          <c:w val="0.54161371953985904"/>
          <c:h val="8.79124724794015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лица'!$E$29</c:f>
          <c:strCache>
            <c:ptCount val="1"/>
            <c:pt idx="0">
              <c:v>Разпределение на осигурените лица в ДПФ по пол и възраст към  30.9.2025 г.</c:v>
            </c:pt>
          </c:strCache>
        </c:strRef>
      </c:tx>
      <c:layout>
        <c:manualLayout>
          <c:xMode val="edge"/>
          <c:yMode val="edge"/>
          <c:x val="0.20076726342711138"/>
          <c:y val="3.83275261324041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629156010230267E-2"/>
          <c:y val="0.16376306620209091"/>
          <c:w val="0.88618925831202044"/>
          <c:h val="0.61672473867596245"/>
        </c:manualLayout>
      </c:layout>
      <c:lineChart>
        <c:grouping val="standard"/>
        <c:varyColors val="0"/>
        <c:ser>
          <c:idx val="9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лица'!$D$14:$N$14</c:f>
              <c:numCache>
                <c:formatCode>#,##0</c:formatCode>
                <c:ptCount val="11"/>
                <c:pt idx="0">
                  <c:v>312</c:v>
                </c:pt>
                <c:pt idx="1">
                  <c:v>2082</c:v>
                </c:pt>
                <c:pt idx="2">
                  <c:v>6378</c:v>
                </c:pt>
                <c:pt idx="3">
                  <c:v>12039</c:v>
                </c:pt>
                <c:pt idx="4">
                  <c:v>21571</c:v>
                </c:pt>
                <c:pt idx="5">
                  <c:v>29156</c:v>
                </c:pt>
                <c:pt idx="6">
                  <c:v>40371</c:v>
                </c:pt>
                <c:pt idx="7">
                  <c:v>53049</c:v>
                </c:pt>
                <c:pt idx="8">
                  <c:v>58224</c:v>
                </c:pt>
                <c:pt idx="9">
                  <c:v>43687</c:v>
                </c:pt>
                <c:pt idx="10">
                  <c:v>91556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1-424F-8BCD-427B6B9B44CF}"/>
            </c:ext>
          </c:extLst>
        </c:ser>
        <c:ser>
          <c:idx val="10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лица'!$D$15:$N$15</c:f>
              <c:numCache>
                <c:formatCode>#,##0</c:formatCode>
                <c:ptCount val="11"/>
                <c:pt idx="0">
                  <c:v>170</c:v>
                </c:pt>
                <c:pt idx="1">
                  <c:v>1194</c:v>
                </c:pt>
                <c:pt idx="2">
                  <c:v>4262</c:v>
                </c:pt>
                <c:pt idx="3">
                  <c:v>8504</c:v>
                </c:pt>
                <c:pt idx="4">
                  <c:v>16216</c:v>
                </c:pt>
                <c:pt idx="5">
                  <c:v>24625</c:v>
                </c:pt>
                <c:pt idx="6">
                  <c:v>32446</c:v>
                </c:pt>
                <c:pt idx="7">
                  <c:v>39926</c:v>
                </c:pt>
                <c:pt idx="8">
                  <c:v>43919</c:v>
                </c:pt>
                <c:pt idx="9">
                  <c:v>32141</c:v>
                </c:pt>
                <c:pt idx="10">
                  <c:v>68450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1-424F-8BCD-427B6B9B44CF}"/>
            </c:ext>
          </c:extLst>
        </c:ser>
        <c:ser>
          <c:idx val="11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лица'!$D$16:$N$16</c:f>
              <c:numCache>
                <c:formatCode>#,##0</c:formatCode>
                <c:ptCount val="11"/>
                <c:pt idx="0">
                  <c:v>482</c:v>
                </c:pt>
                <c:pt idx="1">
                  <c:v>3276</c:v>
                </c:pt>
                <c:pt idx="2">
                  <c:v>10640</c:v>
                </c:pt>
                <c:pt idx="3">
                  <c:v>20543</c:v>
                </c:pt>
                <c:pt idx="4">
                  <c:v>37787</c:v>
                </c:pt>
                <c:pt idx="5">
                  <c:v>53781</c:v>
                </c:pt>
                <c:pt idx="6">
                  <c:v>72817</c:v>
                </c:pt>
                <c:pt idx="7">
                  <c:v>92975</c:v>
                </c:pt>
                <c:pt idx="8">
                  <c:v>102143</c:v>
                </c:pt>
                <c:pt idx="9">
                  <c:v>75828</c:v>
                </c:pt>
                <c:pt idx="10">
                  <c:v>160006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1-424F-8BCD-427B6B9B44CF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01-424F-8BCD-427B6B9B4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25344"/>
        <c:axId val="110821760"/>
      </c:lineChart>
      <c:catAx>
        <c:axId val="1100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2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0821760"/>
        <c:scaling>
          <c:orientation val="minMax"/>
          <c:max val="16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25344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7237851662404472"/>
          <c:y val="0.89547038327525641"/>
          <c:w val="0.52046035805625901"/>
          <c:h val="8.01393728223000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лица'!$E$28</c:f>
          <c:strCache>
            <c:ptCount val="1"/>
            <c:pt idx="0">
              <c:v>Разпределение на осигурените лица в ППФ*** по пол и възраст към  30.9.2025 г.</c:v>
            </c:pt>
          </c:strCache>
        </c:strRef>
      </c:tx>
      <c:layout>
        <c:manualLayout>
          <c:xMode val="edge"/>
          <c:yMode val="edge"/>
          <c:x val="0.15074642535354721"/>
          <c:y val="3.79310344827589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184780473869334E-2"/>
          <c:y val="0.12068975643778801"/>
          <c:w val="0.93081521952613067"/>
          <c:h val="0.713793103448281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лица'!$B$10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лица'!$D$10:$N$10</c:f>
              <c:numCache>
                <c:formatCode>#,##0</c:formatCode>
                <c:ptCount val="11"/>
                <c:pt idx="0">
                  <c:v>2474</c:v>
                </c:pt>
                <c:pt idx="1">
                  <c:v>3892</c:v>
                </c:pt>
                <c:pt idx="2">
                  <c:v>9732</c:v>
                </c:pt>
                <c:pt idx="3">
                  <c:v>16655</c:v>
                </c:pt>
                <c:pt idx="4">
                  <c:v>26010</c:v>
                </c:pt>
                <c:pt idx="5">
                  <c:v>35907</c:v>
                </c:pt>
                <c:pt idx="6">
                  <c:v>46258</c:v>
                </c:pt>
                <c:pt idx="7">
                  <c:v>48602</c:v>
                </c:pt>
                <c:pt idx="8">
                  <c:v>43813</c:v>
                </c:pt>
                <c:pt idx="9">
                  <c:v>24776</c:v>
                </c:pt>
                <c:pt idx="10">
                  <c:v>21391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7-4833-9D76-B856A328BA55}"/>
            </c:ext>
          </c:extLst>
        </c:ser>
        <c:ser>
          <c:idx val="1"/>
          <c:order val="1"/>
          <c:tx>
            <c:strRef>
              <c:f>'Осигурени лица'!$B$11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лица'!$D$11:$N$11</c:f>
              <c:numCache>
                <c:formatCode>#,##0</c:formatCode>
                <c:ptCount val="11"/>
                <c:pt idx="0">
                  <c:v>1924</c:v>
                </c:pt>
                <c:pt idx="1">
                  <c:v>948</c:v>
                </c:pt>
                <c:pt idx="2">
                  <c:v>1860</c:v>
                </c:pt>
                <c:pt idx="3">
                  <c:v>2657</c:v>
                </c:pt>
                <c:pt idx="4">
                  <c:v>4080</c:v>
                </c:pt>
                <c:pt idx="5">
                  <c:v>5034</c:v>
                </c:pt>
                <c:pt idx="6">
                  <c:v>6384</c:v>
                </c:pt>
                <c:pt idx="7">
                  <c:v>7690</c:v>
                </c:pt>
                <c:pt idx="8">
                  <c:v>6746</c:v>
                </c:pt>
                <c:pt idx="9">
                  <c:v>4067</c:v>
                </c:pt>
                <c:pt idx="10">
                  <c:v>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7-4833-9D76-B856A328BA55}"/>
            </c:ext>
          </c:extLst>
        </c:ser>
        <c:ser>
          <c:idx val="2"/>
          <c:order val="2"/>
          <c:tx>
            <c:strRef>
              <c:f>'Осигурени лица'!$B$12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лица'!$D$12:$N$12</c:f>
              <c:numCache>
                <c:formatCode>#,##0</c:formatCode>
                <c:ptCount val="11"/>
                <c:pt idx="0">
                  <c:v>4398</c:v>
                </c:pt>
                <c:pt idx="1">
                  <c:v>4840</c:v>
                </c:pt>
                <c:pt idx="2">
                  <c:v>11592</c:v>
                </c:pt>
                <c:pt idx="3">
                  <c:v>19312</c:v>
                </c:pt>
                <c:pt idx="4">
                  <c:v>30090</c:v>
                </c:pt>
                <c:pt idx="5">
                  <c:v>40941</c:v>
                </c:pt>
                <c:pt idx="6">
                  <c:v>52642</c:v>
                </c:pt>
                <c:pt idx="7">
                  <c:v>56292</c:v>
                </c:pt>
                <c:pt idx="8">
                  <c:v>50559</c:v>
                </c:pt>
                <c:pt idx="9">
                  <c:v>28843</c:v>
                </c:pt>
                <c:pt idx="10">
                  <c:v>25819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7-4833-9D76-B856A328B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110870912"/>
        <c:axId val="110872448"/>
        <c:axId val="0"/>
      </c:bar3DChart>
      <c:catAx>
        <c:axId val="1108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7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72448"/>
        <c:scaling>
          <c:orientation val="minMax"/>
          <c:max val="6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7091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552301484702457"/>
          <c:y val="0.30689655172413832"/>
          <c:w val="8.95522388059702E-2"/>
          <c:h val="0.21034482758620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15" b="0" i="0" u="none" strike="noStrike" baseline="0">
              <a:ln>
                <a:noFill/>
              </a:ln>
              <a:solidFill>
                <a:srgbClr val="000000"/>
              </a:solidFill>
              <a:effectLst/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лица'!$E$29</c:f>
          <c:strCache>
            <c:ptCount val="1"/>
            <c:pt idx="0">
              <c:v>Разпределение на осигурените лица в ДПФ по пол и възраст към  30.9.2025 г.</c:v>
            </c:pt>
          </c:strCache>
        </c:strRef>
      </c:tx>
      <c:layout>
        <c:manualLayout>
          <c:xMode val="edge"/>
          <c:yMode val="edge"/>
          <c:x val="0.15281899109792527"/>
          <c:y val="3.81944444444444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7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7922848664688728E-2"/>
          <c:y val="0.12152818986067022"/>
          <c:w val="0.87240356083086057"/>
          <c:h val="0.746530309144114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лица'!$D$14:$N$14</c:f>
              <c:numCache>
                <c:formatCode>#,##0</c:formatCode>
                <c:ptCount val="11"/>
                <c:pt idx="0">
                  <c:v>312</c:v>
                </c:pt>
                <c:pt idx="1">
                  <c:v>2082</c:v>
                </c:pt>
                <c:pt idx="2">
                  <c:v>6378</c:v>
                </c:pt>
                <c:pt idx="3">
                  <c:v>12039</c:v>
                </c:pt>
                <c:pt idx="4">
                  <c:v>21571</c:v>
                </c:pt>
                <c:pt idx="5">
                  <c:v>29156</c:v>
                </c:pt>
                <c:pt idx="6">
                  <c:v>40371</c:v>
                </c:pt>
                <c:pt idx="7">
                  <c:v>53049</c:v>
                </c:pt>
                <c:pt idx="8">
                  <c:v>58224</c:v>
                </c:pt>
                <c:pt idx="9">
                  <c:v>43687</c:v>
                </c:pt>
                <c:pt idx="10">
                  <c:v>91556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4-4403-92DC-137A93F757A8}"/>
            </c:ext>
          </c:extLst>
        </c:ser>
        <c:ser>
          <c:idx val="1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лица'!$D$15:$N$15</c:f>
              <c:numCache>
                <c:formatCode>#,##0</c:formatCode>
                <c:ptCount val="11"/>
                <c:pt idx="0">
                  <c:v>170</c:v>
                </c:pt>
                <c:pt idx="1">
                  <c:v>1194</c:v>
                </c:pt>
                <c:pt idx="2">
                  <c:v>4262</c:v>
                </c:pt>
                <c:pt idx="3">
                  <c:v>8504</c:v>
                </c:pt>
                <c:pt idx="4">
                  <c:v>16216</c:v>
                </c:pt>
                <c:pt idx="5">
                  <c:v>24625</c:v>
                </c:pt>
                <c:pt idx="6">
                  <c:v>32446</c:v>
                </c:pt>
                <c:pt idx="7">
                  <c:v>39926</c:v>
                </c:pt>
                <c:pt idx="8">
                  <c:v>43919</c:v>
                </c:pt>
                <c:pt idx="9">
                  <c:v>32141</c:v>
                </c:pt>
                <c:pt idx="10">
                  <c:v>68450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4-4403-92DC-137A93F757A8}"/>
            </c:ext>
          </c:extLst>
        </c:ser>
        <c:ser>
          <c:idx val="2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лица'!$D$16:$N$16</c:f>
              <c:numCache>
                <c:formatCode>#,##0</c:formatCode>
                <c:ptCount val="11"/>
                <c:pt idx="0">
                  <c:v>482</c:v>
                </c:pt>
                <c:pt idx="1">
                  <c:v>3276</c:v>
                </c:pt>
                <c:pt idx="2">
                  <c:v>10640</c:v>
                </c:pt>
                <c:pt idx="3">
                  <c:v>20543</c:v>
                </c:pt>
                <c:pt idx="4">
                  <c:v>37787</c:v>
                </c:pt>
                <c:pt idx="5">
                  <c:v>53781</c:v>
                </c:pt>
                <c:pt idx="6">
                  <c:v>72817</c:v>
                </c:pt>
                <c:pt idx="7">
                  <c:v>92975</c:v>
                </c:pt>
                <c:pt idx="8">
                  <c:v>102143</c:v>
                </c:pt>
                <c:pt idx="9">
                  <c:v>75828</c:v>
                </c:pt>
                <c:pt idx="10">
                  <c:v>160006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A4-4403-92DC-137A93F7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0892928"/>
        <c:axId val="110894464"/>
        <c:axId val="0"/>
      </c:bar3DChart>
      <c:catAx>
        <c:axId val="1108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94464"/>
        <c:scaling>
          <c:orientation val="minMax"/>
          <c:max val="16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92928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87062250454598"/>
          <c:y val="0.36111184018664338"/>
          <c:w val="8.9020771513353095E-2"/>
          <c:h val="0.211806284631087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лица'!$E$30</c:f>
          <c:strCache>
            <c:ptCount val="1"/>
            <c:pt idx="0">
              <c:v>Разпределение на осигурените лица в ДПФПС по пол и възраст към  30.9.2025 г.</c:v>
            </c:pt>
          </c:strCache>
        </c:strRef>
      </c:tx>
      <c:layout>
        <c:manualLayout>
          <c:xMode val="edge"/>
          <c:yMode val="edge"/>
          <c:x val="0.18974385894070941"/>
          <c:y val="3.64963503649636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522611832198E-2"/>
          <c:y val="0.15693458623436601"/>
          <c:w val="0.90384728546585225"/>
          <c:h val="0.60219085415512685"/>
        </c:manualLayout>
      </c:layout>
      <c:lineChart>
        <c:grouping val="standard"/>
        <c:varyColors val="0"/>
        <c:ser>
          <c:idx val="9"/>
          <c:order val="0"/>
          <c:tx>
            <c:strRef>
              <c:f>'Осигурени лица'!$B$18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лица'!$D$18:$N$18</c:f>
              <c:numCache>
                <c:formatCode>#,##0</c:formatCode>
                <c:ptCount val="11"/>
                <c:pt idx="0">
                  <c:v>0</c:v>
                </c:pt>
                <c:pt idx="1">
                  <c:v>28</c:v>
                </c:pt>
                <c:pt idx="2">
                  <c:v>128</c:v>
                </c:pt>
                <c:pt idx="3">
                  <c:v>347</c:v>
                </c:pt>
                <c:pt idx="4">
                  <c:v>525</c:v>
                </c:pt>
                <c:pt idx="5">
                  <c:v>687</c:v>
                </c:pt>
                <c:pt idx="6">
                  <c:v>549</c:v>
                </c:pt>
                <c:pt idx="7">
                  <c:v>399</c:v>
                </c:pt>
                <c:pt idx="8">
                  <c:v>230</c:v>
                </c:pt>
                <c:pt idx="9">
                  <c:v>153</c:v>
                </c:pt>
                <c:pt idx="10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4-46AA-824E-767F1812F368}"/>
            </c:ext>
          </c:extLst>
        </c:ser>
        <c:ser>
          <c:idx val="10"/>
          <c:order val="1"/>
          <c:tx>
            <c:strRef>
              <c:f>'Осигурени лица'!$B$19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лица'!$D$19:$N$19</c:f>
              <c:numCache>
                <c:formatCode>#,##0</c:formatCode>
                <c:ptCount val="11"/>
                <c:pt idx="0">
                  <c:v>0</c:v>
                </c:pt>
                <c:pt idx="1">
                  <c:v>30</c:v>
                </c:pt>
                <c:pt idx="2">
                  <c:v>255</c:v>
                </c:pt>
                <c:pt idx="3">
                  <c:v>824</c:v>
                </c:pt>
                <c:pt idx="4">
                  <c:v>1338</c:v>
                </c:pt>
                <c:pt idx="5">
                  <c:v>1461</c:v>
                </c:pt>
                <c:pt idx="6">
                  <c:v>1211</c:v>
                </c:pt>
                <c:pt idx="7">
                  <c:v>831</c:v>
                </c:pt>
                <c:pt idx="8">
                  <c:v>407</c:v>
                </c:pt>
                <c:pt idx="9">
                  <c:v>192</c:v>
                </c:pt>
                <c:pt idx="1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4-46AA-824E-767F1812F368}"/>
            </c:ext>
          </c:extLst>
        </c:ser>
        <c:ser>
          <c:idx val="11"/>
          <c:order val="2"/>
          <c:tx>
            <c:strRef>
              <c:f>'Осигурени лица'!$B$20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лица'!$D$20:$N$20</c:f>
              <c:numCache>
                <c:formatCode>#,##0</c:formatCode>
                <c:ptCount val="11"/>
                <c:pt idx="0">
                  <c:v>0</c:v>
                </c:pt>
                <c:pt idx="1">
                  <c:v>58</c:v>
                </c:pt>
                <c:pt idx="2">
                  <c:v>383</c:v>
                </c:pt>
                <c:pt idx="3">
                  <c:v>1171</c:v>
                </c:pt>
                <c:pt idx="4">
                  <c:v>1863</c:v>
                </c:pt>
                <c:pt idx="5">
                  <c:v>2148</c:v>
                </c:pt>
                <c:pt idx="6">
                  <c:v>1760</c:v>
                </c:pt>
                <c:pt idx="7">
                  <c:v>1230</c:v>
                </c:pt>
                <c:pt idx="8">
                  <c:v>637</c:v>
                </c:pt>
                <c:pt idx="9">
                  <c:v>345</c:v>
                </c:pt>
                <c:pt idx="10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4-46AA-824E-767F1812F368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314-46AA-824E-767F1812F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022848"/>
        <c:axId val="111024384"/>
      </c:lineChart>
      <c:catAx>
        <c:axId val="1110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2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4384"/>
        <c:scaling>
          <c:orientation val="minMax"/>
          <c:max val="22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22848"/>
        <c:crosses val="autoZero"/>
        <c:crossBetween val="between"/>
        <c:majorUnit val="3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410283329968665"/>
          <c:y val="0.89051248156023488"/>
          <c:w val="0.52179554478767076"/>
          <c:h val="8.39416058394160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лица'!$E$30</c:f>
          <c:strCache>
            <c:ptCount val="1"/>
            <c:pt idx="0">
              <c:v>Разпределение на осигурените лица в ДПФПС по пол и възраст към  30.9.2025 г.</c:v>
            </c:pt>
          </c:strCache>
        </c:strRef>
      </c:tx>
      <c:layout>
        <c:manualLayout>
          <c:xMode val="edge"/>
          <c:yMode val="edge"/>
          <c:x val="0.13967326149610199"/>
          <c:y val="2.1978021978021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4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836603417391452E-2"/>
          <c:y val="0.1135535197513155"/>
          <c:w val="0.92422058139610808"/>
          <c:h val="0.747255420298984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лица'!$D$18:$N$18</c:f>
              <c:numCache>
                <c:formatCode>#,##0</c:formatCode>
                <c:ptCount val="11"/>
                <c:pt idx="0">
                  <c:v>0</c:v>
                </c:pt>
                <c:pt idx="1">
                  <c:v>28</c:v>
                </c:pt>
                <c:pt idx="2">
                  <c:v>128</c:v>
                </c:pt>
                <c:pt idx="3">
                  <c:v>347</c:v>
                </c:pt>
                <c:pt idx="4">
                  <c:v>525</c:v>
                </c:pt>
                <c:pt idx="5">
                  <c:v>687</c:v>
                </c:pt>
                <c:pt idx="6">
                  <c:v>549</c:v>
                </c:pt>
                <c:pt idx="7">
                  <c:v>399</c:v>
                </c:pt>
                <c:pt idx="8">
                  <c:v>230</c:v>
                </c:pt>
                <c:pt idx="9">
                  <c:v>153</c:v>
                </c:pt>
                <c:pt idx="10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C-4E15-B8E9-B8DE28FB9639}"/>
            </c:ext>
          </c:extLst>
        </c:ser>
        <c:ser>
          <c:idx val="1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лица'!$D$19:$N$19</c:f>
              <c:numCache>
                <c:formatCode>#,##0</c:formatCode>
                <c:ptCount val="11"/>
                <c:pt idx="0">
                  <c:v>0</c:v>
                </c:pt>
                <c:pt idx="1">
                  <c:v>30</c:v>
                </c:pt>
                <c:pt idx="2">
                  <c:v>255</c:v>
                </c:pt>
                <c:pt idx="3">
                  <c:v>824</c:v>
                </c:pt>
                <c:pt idx="4">
                  <c:v>1338</c:v>
                </c:pt>
                <c:pt idx="5">
                  <c:v>1461</c:v>
                </c:pt>
                <c:pt idx="6">
                  <c:v>1211</c:v>
                </c:pt>
                <c:pt idx="7">
                  <c:v>831</c:v>
                </c:pt>
                <c:pt idx="8">
                  <c:v>407</c:v>
                </c:pt>
                <c:pt idx="9">
                  <c:v>192</c:v>
                </c:pt>
                <c:pt idx="1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C-4E15-B8E9-B8DE28FB9639}"/>
            </c:ext>
          </c:extLst>
        </c:ser>
        <c:ser>
          <c:idx val="2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лица'!$D$20:$N$20</c:f>
              <c:numCache>
                <c:formatCode>#,##0</c:formatCode>
                <c:ptCount val="11"/>
                <c:pt idx="0">
                  <c:v>0</c:v>
                </c:pt>
                <c:pt idx="1">
                  <c:v>58</c:v>
                </c:pt>
                <c:pt idx="2">
                  <c:v>383</c:v>
                </c:pt>
                <c:pt idx="3">
                  <c:v>1171</c:v>
                </c:pt>
                <c:pt idx="4">
                  <c:v>1863</c:v>
                </c:pt>
                <c:pt idx="5">
                  <c:v>2148</c:v>
                </c:pt>
                <c:pt idx="6">
                  <c:v>1760</c:v>
                </c:pt>
                <c:pt idx="7">
                  <c:v>1230</c:v>
                </c:pt>
                <c:pt idx="8">
                  <c:v>637</c:v>
                </c:pt>
                <c:pt idx="9">
                  <c:v>345</c:v>
                </c:pt>
                <c:pt idx="1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C-4E15-B8E9-B8DE28FB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1053440"/>
        <c:axId val="111063424"/>
        <c:axId val="0"/>
      </c:bar3DChart>
      <c:catAx>
        <c:axId val="1110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6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63424"/>
        <c:scaling>
          <c:orientation val="minMax"/>
          <c:max val="22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53440"/>
        <c:crosses val="autoZero"/>
        <c:crossBetween val="between"/>
        <c:majorUnit val="3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450285281947484"/>
          <c:y val="0.26740003653389477"/>
          <c:w val="9.3610698365527767E-2"/>
          <c:h val="0.23443300356686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лица'!$E$27</c:f>
          <c:strCache>
            <c:ptCount val="1"/>
            <c:pt idx="0">
              <c:v>Разпределение на осигурените лица в УПФ** по пол и възраст към  30.9.2025 г.</c:v>
            </c:pt>
          </c:strCache>
        </c:strRef>
      </c:tx>
      <c:layout>
        <c:manualLayout>
          <c:xMode val="edge"/>
          <c:yMode val="edge"/>
          <c:x val="0.15074642535354721"/>
          <c:y val="3.79310344827589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5356749105548801E-2"/>
          <c:y val="0.12068965517241388"/>
          <c:w val="0.91191644077277212"/>
          <c:h val="0.713793103448281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лица'!$B$6</c:f>
              <c:strCache>
                <c:ptCount val="1"/>
                <c:pt idx="0">
                  <c:v>Мъже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лица'!$D$6:$N$6</c:f>
              <c:numCache>
                <c:formatCode>#,##0</c:formatCode>
                <c:ptCount val="11"/>
                <c:pt idx="0">
                  <c:v>40478</c:v>
                </c:pt>
                <c:pt idx="1">
                  <c:v>126376</c:v>
                </c:pt>
                <c:pt idx="2">
                  <c:v>160328</c:v>
                </c:pt>
                <c:pt idx="3">
                  <c:v>201963</c:v>
                </c:pt>
                <c:pt idx="4">
                  <c:v>267699</c:v>
                </c:pt>
                <c:pt idx="5">
                  <c:v>283409</c:v>
                </c:pt>
                <c:pt idx="6">
                  <c:v>319727</c:v>
                </c:pt>
                <c:pt idx="7">
                  <c:v>290162</c:v>
                </c:pt>
                <c:pt idx="8">
                  <c:v>243547</c:v>
                </c:pt>
                <c:pt idx="9">
                  <c:v>200035</c:v>
                </c:pt>
                <c:pt idx="10">
                  <c:v>20039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C-4A36-A1C0-ABCB0319EEB4}"/>
            </c:ext>
          </c:extLst>
        </c:ser>
        <c:ser>
          <c:idx val="1"/>
          <c:order val="1"/>
          <c:tx>
            <c:strRef>
              <c:f>'Осигурени лица'!$B$7</c:f>
              <c:strCache>
                <c:ptCount val="1"/>
                <c:pt idx="0">
                  <c:v>Жени</c:v>
                </c:pt>
              </c:strCache>
            </c:strRef>
          </c:tx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лица'!$D$7:$N$7</c:f>
              <c:numCache>
                <c:formatCode>#,##0</c:formatCode>
                <c:ptCount val="11"/>
                <c:pt idx="0">
                  <c:v>33487</c:v>
                </c:pt>
                <c:pt idx="1">
                  <c:v>106200</c:v>
                </c:pt>
                <c:pt idx="2">
                  <c:v>140196</c:v>
                </c:pt>
                <c:pt idx="3">
                  <c:v>178653</c:v>
                </c:pt>
                <c:pt idx="4">
                  <c:v>242259</c:v>
                </c:pt>
                <c:pt idx="5">
                  <c:v>256754</c:v>
                </c:pt>
                <c:pt idx="6">
                  <c:v>290839</c:v>
                </c:pt>
                <c:pt idx="7">
                  <c:v>278637</c:v>
                </c:pt>
                <c:pt idx="8">
                  <c:v>250235</c:v>
                </c:pt>
                <c:pt idx="9">
                  <c:v>180837</c:v>
                </c:pt>
                <c:pt idx="10">
                  <c:v>17089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CFF-B637-C6ECFA2E45F7}"/>
            </c:ext>
          </c:extLst>
        </c:ser>
        <c:ser>
          <c:idx val="2"/>
          <c:order val="2"/>
          <c:tx>
            <c:strRef>
              <c:f>'Осигурени лица'!$B$8</c:f>
              <c:strCache>
                <c:ptCount val="1"/>
                <c:pt idx="0">
                  <c:v>Всичко</c:v>
                </c:pt>
              </c:strCache>
            </c:strRef>
          </c:tx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лица'!$D$8:$N$8</c:f>
              <c:numCache>
                <c:formatCode>#,##0</c:formatCode>
                <c:ptCount val="11"/>
                <c:pt idx="0">
                  <c:v>73965</c:v>
                </c:pt>
                <c:pt idx="1">
                  <c:v>232576</c:v>
                </c:pt>
                <c:pt idx="2">
                  <c:v>300524</c:v>
                </c:pt>
                <c:pt idx="3">
                  <c:v>380616</c:v>
                </c:pt>
                <c:pt idx="4">
                  <c:v>509958</c:v>
                </c:pt>
                <c:pt idx="5">
                  <c:v>540163</c:v>
                </c:pt>
                <c:pt idx="6">
                  <c:v>610566</c:v>
                </c:pt>
                <c:pt idx="7">
                  <c:v>568799</c:v>
                </c:pt>
                <c:pt idx="8">
                  <c:v>493782</c:v>
                </c:pt>
                <c:pt idx="9">
                  <c:v>380872</c:v>
                </c:pt>
                <c:pt idx="10">
                  <c:v>37128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CFF-B637-C6ECFA2E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111174016"/>
        <c:axId val="111175552"/>
        <c:axId val="0"/>
      </c:bar3DChart>
      <c:catAx>
        <c:axId val="1111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75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75552"/>
        <c:scaling>
          <c:orientation val="minMax"/>
          <c:max val="65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74016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552301484702457"/>
          <c:y val="0.30689655172413832"/>
          <c:w val="6.6231372717754547E-2"/>
          <c:h val="0.19454655580639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15" b="0" i="0" u="none" strike="noStrike" baseline="0">
              <a:ln>
                <a:noFill/>
              </a:ln>
              <a:solidFill>
                <a:srgbClr val="000000"/>
              </a:solidFill>
              <a:effectLst/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33" r="0.75000000000000433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средства'!$D$27</c:f>
          <c:strCache>
            <c:ptCount val="1"/>
            <c:pt idx="0">
              <c:v>Среден размер* на натрупаните средства на едно осигурено лице в УПФ към  30.9.2025 г.</c:v>
            </c:pt>
          </c:strCache>
        </c:strRef>
      </c:tx>
      <c:layout>
        <c:manualLayout>
          <c:xMode val="edge"/>
          <c:yMode val="edge"/>
          <c:x val="0.14216868226399929"/>
          <c:y val="3.5830618892508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108433734939932E-2"/>
          <c:y val="0.13355070101075917"/>
          <c:w val="0.84337349397590367"/>
          <c:h val="0.65472416836982716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'Натрупани средства'!$B$6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средства'!$C$6:$N$6</c:f>
              <c:numCache>
                <c:formatCode>#,##0.00</c:formatCode>
                <c:ptCount val="12"/>
                <c:pt idx="0">
                  <c:v>6556.1912803172872</c:v>
                </c:pt>
                <c:pt idx="1">
                  <c:v>766.49259350758427</c:v>
                </c:pt>
                <c:pt idx="2">
                  <c:v>1357.8835288345888</c:v>
                </c:pt>
                <c:pt idx="3">
                  <c:v>3303.0517946958739</c:v>
                </c:pt>
                <c:pt idx="4">
                  <c:v>5178.9842614736372</c:v>
                </c:pt>
                <c:pt idx="5">
                  <c:v>6785.5699276052583</c:v>
                </c:pt>
                <c:pt idx="6">
                  <c:v>7707.8435097685669</c:v>
                </c:pt>
                <c:pt idx="7">
                  <c:v>7871.2159788819845</c:v>
                </c:pt>
                <c:pt idx="8">
                  <c:v>8275.073407131189</c:v>
                </c:pt>
                <c:pt idx="9">
                  <c:v>7922.4999137332825</c:v>
                </c:pt>
                <c:pt idx="10">
                  <c:v>7166.5422669032941</c:v>
                </c:pt>
                <c:pt idx="11">
                  <c:v>3021.22573431808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B4-4E24-8141-29FD30A23A32}"/>
            </c:ext>
          </c:extLst>
        </c:ser>
        <c:ser>
          <c:idx val="0"/>
          <c:order val="1"/>
          <c:tx>
            <c:strRef>
              <c:f>'Натрупани средства'!$B$7</c:f>
              <c:strCache>
                <c:ptCount val="1"/>
                <c:pt idx="0">
                  <c:v>Жени</c:v>
                </c:pt>
              </c:strCache>
            </c:strRef>
          </c:tx>
          <c:spPr>
            <a:ln w="6350">
              <a:solidFill>
                <a:sysClr val="windowText" lastClr="000000"/>
              </a:solidFill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средства'!$C$7:$N$7</c:f>
              <c:numCache>
                <c:formatCode>#,##0.00</c:formatCode>
                <c:ptCount val="12"/>
                <c:pt idx="0">
                  <c:v>6013.6659202424489</c:v>
                </c:pt>
                <c:pt idx="1">
                  <c:v>621.27329799623737</c:v>
                </c:pt>
                <c:pt idx="2">
                  <c:v>1133.3878199623355</c:v>
                </c:pt>
                <c:pt idx="3">
                  <c:v>2776.9727276812459</c:v>
                </c:pt>
                <c:pt idx="4">
                  <c:v>4187.4432425428067</c:v>
                </c:pt>
                <c:pt idx="5">
                  <c:v>5549.3432023990872</c:v>
                </c:pt>
                <c:pt idx="6">
                  <c:v>6719.0122503641605</c:v>
                </c:pt>
                <c:pt idx="7">
                  <c:v>7524.5151912914043</c:v>
                </c:pt>
                <c:pt idx="8">
                  <c:v>8232.2495067417494</c:v>
                </c:pt>
                <c:pt idx="9">
                  <c:v>8290.6928059623951</c:v>
                </c:pt>
                <c:pt idx="10">
                  <c:v>5218.9213993264648</c:v>
                </c:pt>
                <c:pt idx="11">
                  <c:v>1719.2119884135996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6-4503-A5EC-2DDBEFC20F3E}"/>
            </c:ext>
          </c:extLst>
        </c:ser>
        <c:ser>
          <c:idx val="1"/>
          <c:order val="2"/>
          <c:tx>
            <c:strRef>
              <c:f>'Натрупани средства'!$B$8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FF7C80"/>
            </a:solidFill>
            <a:ln w="6350">
              <a:solidFill>
                <a:sysClr val="windowText" lastClr="000000"/>
              </a:solidFill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средства'!$C$8:$N$8</c:f>
              <c:numCache>
                <c:formatCode>#,##0.00</c:formatCode>
                <c:ptCount val="12"/>
                <c:pt idx="0">
                  <c:v>6296.6607082843602</c:v>
                </c:pt>
                <c:pt idx="1">
                  <c:v>700.74584100588106</c:v>
                </c:pt>
                <c:pt idx="2">
                  <c:v>1255.3731912149149</c:v>
                </c:pt>
                <c:pt idx="3">
                  <c:v>3057.6331895955068</c:v>
                </c:pt>
                <c:pt idx="4">
                  <c:v>4713.5761397576562</c:v>
                </c:pt>
                <c:pt idx="5">
                  <c:v>6198.2920533063507</c:v>
                </c:pt>
                <c:pt idx="6">
                  <c:v>7237.8254204564164</c:v>
                </c:pt>
                <c:pt idx="7">
                  <c:v>7706.0673948434751</c:v>
                </c:pt>
                <c:pt idx="8">
                  <c:v>8254.0953056703693</c:v>
                </c:pt>
                <c:pt idx="9">
                  <c:v>8109.0898428658802</c:v>
                </c:pt>
                <c:pt idx="10">
                  <c:v>6241.8171234693027</c:v>
                </c:pt>
                <c:pt idx="11">
                  <c:v>2421.9445205774618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6-4503-A5EC-2DDBEFC2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33280"/>
        <c:axId val="111239168"/>
      </c:barChart>
      <c:catAx>
        <c:axId val="11123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39168"/>
        <c:scaling>
          <c:orientation val="minMax"/>
          <c:max val="85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33280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132527094400364"/>
          <c:y val="0.38436550480050163"/>
          <c:w val="4.6510442175589292E-2"/>
          <c:h val="0.16756623663084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20</xdr:row>
      <xdr:rowOff>133350</xdr:rowOff>
    </xdr:from>
    <xdr:to>
      <xdr:col>14</xdr:col>
      <xdr:colOff>9525</xdr:colOff>
      <xdr:row>37</xdr:row>
      <xdr:rowOff>123825</xdr:rowOff>
    </xdr:to>
    <xdr:graphicFrame macro="">
      <xdr:nvGraphicFramePr>
        <xdr:cNvPr id="1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39</xdr:row>
      <xdr:rowOff>76200</xdr:rowOff>
    </xdr:from>
    <xdr:to>
      <xdr:col>14</xdr:col>
      <xdr:colOff>19050</xdr:colOff>
      <xdr:row>55</xdr:row>
      <xdr:rowOff>85725</xdr:rowOff>
    </xdr:to>
    <xdr:graphicFrame macro="">
      <xdr:nvGraphicFramePr>
        <xdr:cNvPr id="13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57</xdr:row>
      <xdr:rowOff>38100</xdr:rowOff>
    </xdr:from>
    <xdr:to>
      <xdr:col>14</xdr:col>
      <xdr:colOff>28575</xdr:colOff>
      <xdr:row>74</xdr:row>
      <xdr:rowOff>19050</xdr:rowOff>
    </xdr:to>
    <xdr:graphicFrame macro="">
      <xdr:nvGraphicFramePr>
        <xdr:cNvPr id="13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409574</xdr:colOff>
      <xdr:row>43</xdr:row>
      <xdr:rowOff>47625</xdr:rowOff>
    </xdr:from>
    <xdr:to>
      <xdr:col>9</xdr:col>
      <xdr:colOff>438149</xdr:colOff>
      <xdr:row>51</xdr:row>
      <xdr:rowOff>104775</xdr:rowOff>
    </xdr:to>
    <xdr:sp macro="" textlink="">
      <xdr:nvSpPr>
        <xdr:cNvPr id="1337" name="Line 4"/>
        <xdr:cNvSpPr>
          <a:spLocks noChangeShapeType="1"/>
        </xdr:cNvSpPr>
      </xdr:nvSpPr>
      <xdr:spPr bwMode="auto">
        <a:xfrm flipV="1">
          <a:off x="5457824" y="7038975"/>
          <a:ext cx="28575" cy="135255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609598</xdr:colOff>
      <xdr:row>63</xdr:row>
      <xdr:rowOff>161924</xdr:rowOff>
    </xdr:from>
    <xdr:to>
      <xdr:col>10</xdr:col>
      <xdr:colOff>609600</xdr:colOff>
      <xdr:row>70</xdr:row>
      <xdr:rowOff>57143</xdr:rowOff>
    </xdr:to>
    <xdr:sp macro="" textlink="">
      <xdr:nvSpPr>
        <xdr:cNvPr id="1338" name="Line 5"/>
        <xdr:cNvSpPr>
          <a:spLocks noChangeShapeType="1"/>
        </xdr:cNvSpPr>
      </xdr:nvSpPr>
      <xdr:spPr bwMode="auto">
        <a:xfrm flipV="1">
          <a:off x="6276973" y="10391774"/>
          <a:ext cx="2" cy="1028694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15</xdr:col>
      <xdr:colOff>590549</xdr:colOff>
      <xdr:row>21</xdr:row>
      <xdr:rowOff>0</xdr:rowOff>
    </xdr:from>
    <xdr:to>
      <xdr:col>27</xdr:col>
      <xdr:colOff>276224</xdr:colOff>
      <xdr:row>37</xdr:row>
      <xdr:rowOff>133350</xdr:rowOff>
    </xdr:to>
    <xdr:graphicFrame macro="">
      <xdr:nvGraphicFramePr>
        <xdr:cNvPr id="134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571499</xdr:colOff>
      <xdr:row>39</xdr:row>
      <xdr:rowOff>95250</xdr:rowOff>
    </xdr:from>
    <xdr:to>
      <xdr:col>27</xdr:col>
      <xdr:colOff>304800</xdr:colOff>
      <xdr:row>56</xdr:row>
      <xdr:rowOff>85725</xdr:rowOff>
    </xdr:to>
    <xdr:graphicFrame macro="">
      <xdr:nvGraphicFramePr>
        <xdr:cNvPr id="134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28575</xdr:colOff>
      <xdr:row>76</xdr:row>
      <xdr:rowOff>133350</xdr:rowOff>
    </xdr:from>
    <xdr:to>
      <xdr:col>14</xdr:col>
      <xdr:colOff>28575</xdr:colOff>
      <xdr:row>92</xdr:row>
      <xdr:rowOff>152400</xdr:rowOff>
    </xdr:to>
    <xdr:graphicFrame macro="">
      <xdr:nvGraphicFramePr>
        <xdr:cNvPr id="134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600075</xdr:colOff>
      <xdr:row>58</xdr:row>
      <xdr:rowOff>57150</xdr:rowOff>
    </xdr:from>
    <xdr:to>
      <xdr:col>27</xdr:col>
      <xdr:colOff>342900</xdr:colOff>
      <xdr:row>74</xdr:row>
      <xdr:rowOff>66675</xdr:rowOff>
    </xdr:to>
    <xdr:graphicFrame macro="">
      <xdr:nvGraphicFramePr>
        <xdr:cNvPr id="134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381000</xdr:colOff>
      <xdr:row>80</xdr:row>
      <xdr:rowOff>104775</xdr:rowOff>
    </xdr:from>
    <xdr:to>
      <xdr:col>8</xdr:col>
      <xdr:colOff>390526</xdr:colOff>
      <xdr:row>89</xdr:row>
      <xdr:rowOff>9525</xdr:rowOff>
    </xdr:to>
    <xdr:cxnSp macro="">
      <xdr:nvCxnSpPr>
        <xdr:cNvPr id="14" name="Straight Connector 13"/>
        <xdr:cNvCxnSpPr/>
      </xdr:nvCxnSpPr>
      <xdr:spPr>
        <a:xfrm flipH="1">
          <a:off x="4810125" y="13087350"/>
          <a:ext cx="9526" cy="13620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590550</xdr:colOff>
      <xdr:row>2</xdr:row>
      <xdr:rowOff>114300</xdr:rowOff>
    </xdr:from>
    <xdr:to>
      <xdr:col>27</xdr:col>
      <xdr:colOff>247650</xdr:colOff>
      <xdr:row>18</xdr:row>
      <xdr:rowOff>133350</xdr:rowOff>
    </xdr:to>
    <xdr:graphicFrame macro="">
      <xdr:nvGraphicFramePr>
        <xdr:cNvPr id="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0.56328</cdr:x>
      <cdr:y>0.22648</cdr:y>
    </cdr:from>
    <cdr:to>
      <cdr:x>0.56354</cdr:x>
      <cdr:y>0.78421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179555" y="619123"/>
          <a:ext cx="1930" cy="15246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prstDash val="dash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bg-BG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285748</xdr:colOff>
      <xdr:row>21</xdr:row>
      <xdr:rowOff>123825</xdr:rowOff>
    </xdr:from>
    <xdr:to>
      <xdr:col>14</xdr:col>
      <xdr:colOff>19049</xdr:colOff>
      <xdr:row>39</xdr:row>
      <xdr:rowOff>133350</xdr:rowOff>
    </xdr:to>
    <xdr:graphicFrame macro="">
      <xdr:nvGraphicFramePr>
        <xdr:cNvPr id="4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285750</xdr:colOff>
      <xdr:row>41</xdr:row>
      <xdr:rowOff>9525</xdr:rowOff>
    </xdr:from>
    <xdr:to>
      <xdr:col>14</xdr:col>
      <xdr:colOff>9525</xdr:colOff>
      <xdr:row>59</xdr:row>
      <xdr:rowOff>142875</xdr:rowOff>
    </xdr:to>
    <xdr:graphicFrame macro="">
      <xdr:nvGraphicFramePr>
        <xdr:cNvPr id="42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276225</xdr:colOff>
      <xdr:row>61</xdr:row>
      <xdr:rowOff>19050</xdr:rowOff>
    </xdr:from>
    <xdr:to>
      <xdr:col>14</xdr:col>
      <xdr:colOff>0</xdr:colOff>
      <xdr:row>79</xdr:row>
      <xdr:rowOff>142875</xdr:rowOff>
    </xdr:to>
    <xdr:graphicFrame macro="">
      <xdr:nvGraphicFramePr>
        <xdr:cNvPr id="42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266699</xdr:colOff>
      <xdr:row>81</xdr:row>
      <xdr:rowOff>47625</xdr:rowOff>
    </xdr:from>
    <xdr:to>
      <xdr:col>13</xdr:col>
      <xdr:colOff>619124</xdr:colOff>
      <xdr:row>99</xdr:row>
      <xdr:rowOff>38100</xdr:rowOff>
    </xdr:to>
    <xdr:graphicFrame macro="">
      <xdr:nvGraphicFramePr>
        <xdr:cNvPr id="42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101"/>
  <sheetViews>
    <sheetView showGridLines="0" workbookViewId="0">
      <selection activeCell="H10" sqref="H10"/>
    </sheetView>
  </sheetViews>
  <sheetFormatPr defaultColWidth="9.140625" defaultRowHeight="12.75" x14ac:dyDescent="0.2"/>
  <cols>
    <col min="1" max="1" width="1.42578125" style="6" customWidth="1"/>
    <col min="2" max="14" width="9.28515625" style="6" customWidth="1"/>
    <col min="15" max="15" width="10.28515625" style="6" customWidth="1"/>
    <col min="16" max="16" width="9.140625" style="6" customWidth="1"/>
    <col min="17" max="16384" width="9.140625" style="6"/>
  </cols>
  <sheetData>
    <row r="1" spans="1:28" ht="8.25" customHeight="1" x14ac:dyDescent="0.2">
      <c r="A1" s="6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8" x14ac:dyDescent="0.2">
      <c r="B2" s="75" t="str">
        <f>'-'!B2</f>
        <v>Осигурени лица в пенсионните фондовете по пол и възраст към 30.9.2025 г.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0.5" customHeight="1" x14ac:dyDescent="0.2">
      <c r="A3" s="8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28.5" customHeight="1" x14ac:dyDescent="0.2">
      <c r="B4" s="21" t="s">
        <v>0</v>
      </c>
      <c r="C4" s="22" t="s">
        <v>1</v>
      </c>
      <c r="D4" s="22" t="s">
        <v>13</v>
      </c>
      <c r="E4" s="22" t="s">
        <v>14</v>
      </c>
      <c r="F4" s="22" t="s">
        <v>15</v>
      </c>
      <c r="G4" s="22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</v>
      </c>
      <c r="O4" s="23" t="s">
        <v>24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13.5" customHeight="1" x14ac:dyDescent="0.2">
      <c r="B5" s="72" t="s">
        <v>25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2" customHeight="1" x14ac:dyDescent="0.2">
      <c r="B6" s="24" t="s">
        <v>3</v>
      </c>
      <c r="C6" s="25">
        <f>'-'!C6</f>
        <v>2153763</v>
      </c>
      <c r="D6" s="25">
        <f>'-'!D6</f>
        <v>40478</v>
      </c>
      <c r="E6" s="25">
        <f>'-'!E6</f>
        <v>126376</v>
      </c>
      <c r="F6" s="25">
        <f>'-'!F6</f>
        <v>160328</v>
      </c>
      <c r="G6" s="25">
        <f>'-'!G6</f>
        <v>201963</v>
      </c>
      <c r="H6" s="25">
        <f>'-'!H6</f>
        <v>267699</v>
      </c>
      <c r="I6" s="25">
        <f>'-'!I6</f>
        <v>283409</v>
      </c>
      <c r="J6" s="25">
        <f>'-'!J6</f>
        <v>319727</v>
      </c>
      <c r="K6" s="25">
        <f>'-'!K6</f>
        <v>290162</v>
      </c>
      <c r="L6" s="25">
        <f>'-'!L6</f>
        <v>243547</v>
      </c>
      <c r="M6" s="25">
        <f>'-'!M6</f>
        <v>200035</v>
      </c>
      <c r="N6" s="25">
        <f>'-'!N6</f>
        <v>20039</v>
      </c>
      <c r="O6" s="26">
        <f>'-'!O6</f>
        <v>43.585414096165643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12" customHeight="1" x14ac:dyDescent="0.2">
      <c r="B7" s="24" t="s">
        <v>4</v>
      </c>
      <c r="C7" s="25">
        <f>'-'!C7</f>
        <v>1975186</v>
      </c>
      <c r="D7" s="25">
        <f>'-'!D7</f>
        <v>33487</v>
      </c>
      <c r="E7" s="25">
        <f>'-'!E7</f>
        <v>106200</v>
      </c>
      <c r="F7" s="25">
        <f>'-'!F7</f>
        <v>140196</v>
      </c>
      <c r="G7" s="25">
        <f>'-'!G7</f>
        <v>178653</v>
      </c>
      <c r="H7" s="25">
        <f>'-'!H7</f>
        <v>242259</v>
      </c>
      <c r="I7" s="25">
        <f>'-'!I7</f>
        <v>256754</v>
      </c>
      <c r="J7" s="25">
        <f>'-'!J7</f>
        <v>290839</v>
      </c>
      <c r="K7" s="25">
        <f>'-'!K7</f>
        <v>278637</v>
      </c>
      <c r="L7" s="25">
        <f>'-'!L7</f>
        <v>250235</v>
      </c>
      <c r="M7" s="25">
        <f>'-'!M7</f>
        <v>180837</v>
      </c>
      <c r="N7" s="25">
        <f>'-'!N7</f>
        <v>17089</v>
      </c>
      <c r="O7" s="26">
        <f>'-'!O7</f>
        <v>44.025479104246386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9" customFormat="1" ht="12" customHeight="1" x14ac:dyDescent="0.2">
      <c r="B8" s="27" t="s">
        <v>5</v>
      </c>
      <c r="C8" s="28">
        <f>'-'!C8</f>
        <v>4128949</v>
      </c>
      <c r="D8" s="28">
        <f>'-'!D8</f>
        <v>73965</v>
      </c>
      <c r="E8" s="28">
        <f>'-'!E8</f>
        <v>232576</v>
      </c>
      <c r="F8" s="28">
        <f>'-'!F8</f>
        <v>300524</v>
      </c>
      <c r="G8" s="28">
        <f>'-'!G8</f>
        <v>380616</v>
      </c>
      <c r="H8" s="28">
        <f>'-'!H8</f>
        <v>509958</v>
      </c>
      <c r="I8" s="28">
        <f>'-'!I8</f>
        <v>540163</v>
      </c>
      <c r="J8" s="28">
        <f>'-'!J8</f>
        <v>610566</v>
      </c>
      <c r="K8" s="28">
        <f>'-'!K8</f>
        <v>568799</v>
      </c>
      <c r="L8" s="28">
        <f>'-'!L8</f>
        <v>493782</v>
      </c>
      <c r="M8" s="28">
        <f>'-'!M8</f>
        <v>380872</v>
      </c>
      <c r="N8" s="28">
        <f>'-'!N8</f>
        <v>37128</v>
      </c>
      <c r="O8" s="29">
        <f>'-'!O8</f>
        <v>43.79593019676436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28" ht="13.5" customHeight="1" x14ac:dyDescent="0.2">
      <c r="B9" s="72" t="s">
        <v>23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4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12" customHeight="1" x14ac:dyDescent="0.2">
      <c r="B10" s="30" t="s">
        <v>3</v>
      </c>
      <c r="C10" s="25">
        <f>'-'!C10</f>
        <v>279510</v>
      </c>
      <c r="D10" s="25">
        <f>'-'!D10</f>
        <v>2474</v>
      </c>
      <c r="E10" s="25">
        <f>'-'!E10</f>
        <v>3892</v>
      </c>
      <c r="F10" s="25">
        <f>'-'!F10</f>
        <v>9732</v>
      </c>
      <c r="G10" s="25">
        <f>'-'!G10</f>
        <v>16655</v>
      </c>
      <c r="H10" s="25">
        <f>'-'!H10</f>
        <v>26010</v>
      </c>
      <c r="I10" s="25">
        <f>'-'!I10</f>
        <v>35907</v>
      </c>
      <c r="J10" s="25">
        <f>'-'!J10</f>
        <v>46258</v>
      </c>
      <c r="K10" s="25">
        <f>'-'!K10</f>
        <v>48602</v>
      </c>
      <c r="L10" s="25">
        <f>'-'!L10</f>
        <v>43813</v>
      </c>
      <c r="M10" s="25">
        <f>'-'!M10</f>
        <v>24776</v>
      </c>
      <c r="N10" s="25">
        <f>'-'!N10</f>
        <v>21391</v>
      </c>
      <c r="O10" s="26">
        <f>'-'!O10</f>
        <v>48.806355336123936</v>
      </c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12" customHeight="1" x14ac:dyDescent="0.2">
      <c r="B11" s="30" t="s">
        <v>4</v>
      </c>
      <c r="C11" s="25">
        <f>'-'!C11</f>
        <v>45818</v>
      </c>
      <c r="D11" s="25">
        <f>'-'!D11</f>
        <v>1924</v>
      </c>
      <c r="E11" s="25">
        <f>'-'!E11</f>
        <v>948</v>
      </c>
      <c r="F11" s="25">
        <f>'-'!F11</f>
        <v>1860</v>
      </c>
      <c r="G11" s="25">
        <f>'-'!G11</f>
        <v>2657</v>
      </c>
      <c r="H11" s="25">
        <f>'-'!H11</f>
        <v>4080</v>
      </c>
      <c r="I11" s="25">
        <f>'-'!I11</f>
        <v>5034</v>
      </c>
      <c r="J11" s="25">
        <f>'-'!J11</f>
        <v>6384</v>
      </c>
      <c r="K11" s="25">
        <f>'-'!K11</f>
        <v>7690</v>
      </c>
      <c r="L11" s="25">
        <f>'-'!L11</f>
        <v>6746</v>
      </c>
      <c r="M11" s="25">
        <f>'-'!M11</f>
        <v>4067</v>
      </c>
      <c r="N11" s="25">
        <f>'-'!N11</f>
        <v>4428</v>
      </c>
      <c r="O11" s="26">
        <f>'-'!O11</f>
        <v>47.711617050067659</v>
      </c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9" customFormat="1" ht="12" customHeight="1" x14ac:dyDescent="0.2">
      <c r="B12" s="31" t="s">
        <v>5</v>
      </c>
      <c r="C12" s="28">
        <f>'-'!C12</f>
        <v>325328</v>
      </c>
      <c r="D12" s="28">
        <f>'-'!D12</f>
        <v>4398</v>
      </c>
      <c r="E12" s="28">
        <f>'-'!E12</f>
        <v>4840</v>
      </c>
      <c r="F12" s="28">
        <f>'-'!F12</f>
        <v>11592</v>
      </c>
      <c r="G12" s="28">
        <f>'-'!G12</f>
        <v>19312</v>
      </c>
      <c r="H12" s="28">
        <f>'-'!H12</f>
        <v>30090</v>
      </c>
      <c r="I12" s="28">
        <f>'-'!I12</f>
        <v>40941</v>
      </c>
      <c r="J12" s="28">
        <f>'-'!J12</f>
        <v>52642</v>
      </c>
      <c r="K12" s="28">
        <f>'-'!K12</f>
        <v>56292</v>
      </c>
      <c r="L12" s="28">
        <f>'-'!L12</f>
        <v>50559</v>
      </c>
      <c r="M12" s="28">
        <f>'-'!M12</f>
        <v>28843</v>
      </c>
      <c r="N12" s="28">
        <f>'-'!N12</f>
        <v>25819</v>
      </c>
      <c r="O12" s="29">
        <f>'-'!O12</f>
        <v>48.652176418875719</v>
      </c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</row>
    <row r="13" spans="1:28" ht="13.5" customHeight="1" x14ac:dyDescent="0.2">
      <c r="B13" s="72" t="s">
        <v>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4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12" customHeight="1" x14ac:dyDescent="0.2">
      <c r="B14" s="30" t="s">
        <v>3</v>
      </c>
      <c r="C14" s="25">
        <f>'-'!C14</f>
        <v>358425</v>
      </c>
      <c r="D14" s="25">
        <f>'-'!D14</f>
        <v>312</v>
      </c>
      <c r="E14" s="25">
        <f>'-'!E14</f>
        <v>2082</v>
      </c>
      <c r="F14" s="25">
        <f>'-'!F14</f>
        <v>6378</v>
      </c>
      <c r="G14" s="25">
        <f>'-'!G14</f>
        <v>12039</v>
      </c>
      <c r="H14" s="25">
        <f>'-'!H14</f>
        <v>21571</v>
      </c>
      <c r="I14" s="25">
        <f>'-'!I14</f>
        <v>29156</v>
      </c>
      <c r="J14" s="25">
        <f>'-'!J14</f>
        <v>40371</v>
      </c>
      <c r="K14" s="25">
        <f>'-'!K14</f>
        <v>53049</v>
      </c>
      <c r="L14" s="25">
        <f>'-'!L14</f>
        <v>58224</v>
      </c>
      <c r="M14" s="25">
        <f>'-'!M14</f>
        <v>43687</v>
      </c>
      <c r="N14" s="25">
        <f>'-'!N14</f>
        <v>91556</v>
      </c>
      <c r="O14" s="26">
        <f>'-'!O14</f>
        <v>56.005840747715695</v>
      </c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12" customHeight="1" x14ac:dyDescent="0.2">
      <c r="B15" s="30" t="s">
        <v>4</v>
      </c>
      <c r="C15" s="25">
        <f>'-'!C15</f>
        <v>271853</v>
      </c>
      <c r="D15" s="25">
        <f>'-'!D15</f>
        <v>170</v>
      </c>
      <c r="E15" s="25">
        <f>'-'!E15</f>
        <v>1194</v>
      </c>
      <c r="F15" s="25">
        <f>'-'!F15</f>
        <v>4262</v>
      </c>
      <c r="G15" s="25">
        <f>'-'!G15</f>
        <v>8504</v>
      </c>
      <c r="H15" s="25">
        <f>'-'!H15</f>
        <v>16216</v>
      </c>
      <c r="I15" s="25">
        <f>'-'!I15</f>
        <v>24625</v>
      </c>
      <c r="J15" s="25">
        <f>'-'!J15</f>
        <v>32446</v>
      </c>
      <c r="K15" s="25">
        <f>'-'!K15</f>
        <v>39926</v>
      </c>
      <c r="L15" s="25">
        <f>'-'!L15</f>
        <v>43919</v>
      </c>
      <c r="M15" s="25">
        <f>'-'!M15</f>
        <v>32141</v>
      </c>
      <c r="N15" s="25">
        <f>'-'!N15</f>
        <v>68450</v>
      </c>
      <c r="O15" s="26">
        <f>'-'!O15</f>
        <v>55.736902259677102</v>
      </c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s="9" customFormat="1" ht="12" customHeight="1" x14ac:dyDescent="0.2">
      <c r="B16" s="31" t="s">
        <v>5</v>
      </c>
      <c r="C16" s="28">
        <f>'-'!C16</f>
        <v>630278</v>
      </c>
      <c r="D16" s="28">
        <f>'-'!D16</f>
        <v>482</v>
      </c>
      <c r="E16" s="28">
        <f>'-'!E16</f>
        <v>3276</v>
      </c>
      <c r="F16" s="28">
        <f>'-'!F16</f>
        <v>10640</v>
      </c>
      <c r="G16" s="28">
        <f>'-'!G16</f>
        <v>20543</v>
      </c>
      <c r="H16" s="28">
        <f>'-'!H16</f>
        <v>37787</v>
      </c>
      <c r="I16" s="28">
        <f>'-'!I16</f>
        <v>53781</v>
      </c>
      <c r="J16" s="28">
        <f>'-'!J16</f>
        <v>72817</v>
      </c>
      <c r="K16" s="28">
        <f>'-'!K16</f>
        <v>92975</v>
      </c>
      <c r="L16" s="28">
        <f>'-'!L16</f>
        <v>102143</v>
      </c>
      <c r="M16" s="28">
        <f>'-'!M16</f>
        <v>75828</v>
      </c>
      <c r="N16" s="28">
        <f>'-'!N16</f>
        <v>160006</v>
      </c>
      <c r="O16" s="29">
        <f>'-'!O16</f>
        <v>55.88984156197742</v>
      </c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</row>
    <row r="17" spans="2:28" s="9" customFormat="1" ht="13.5" customHeight="1" x14ac:dyDescent="0.2">
      <c r="B17" s="72" t="s">
        <v>11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4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2:28" s="9" customFormat="1" ht="12" customHeight="1" x14ac:dyDescent="0.2">
      <c r="B18" s="30" t="s">
        <v>3</v>
      </c>
      <c r="C18" s="25">
        <f>'-'!C18</f>
        <v>3184</v>
      </c>
      <c r="D18" s="25">
        <f>'-'!D18</f>
        <v>0</v>
      </c>
      <c r="E18" s="25">
        <f>'-'!E18</f>
        <v>28</v>
      </c>
      <c r="F18" s="25">
        <f>'-'!F18</f>
        <v>128</v>
      </c>
      <c r="G18" s="25">
        <f>'-'!G18</f>
        <v>347</v>
      </c>
      <c r="H18" s="25">
        <f>'-'!H18</f>
        <v>525</v>
      </c>
      <c r="I18" s="25">
        <f>'-'!I18</f>
        <v>687</v>
      </c>
      <c r="J18" s="25">
        <f>'-'!J18</f>
        <v>549</v>
      </c>
      <c r="K18" s="25">
        <f>'-'!K18</f>
        <v>399</v>
      </c>
      <c r="L18" s="25">
        <f>'-'!L18</f>
        <v>230</v>
      </c>
      <c r="M18" s="25">
        <f>'-'!M18</f>
        <v>153</v>
      </c>
      <c r="N18" s="25">
        <f>'-'!N18</f>
        <v>138</v>
      </c>
      <c r="O18" s="26">
        <f>'-'!O18</f>
        <v>44.66</v>
      </c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</row>
    <row r="19" spans="2:28" s="9" customFormat="1" ht="12" customHeight="1" x14ac:dyDescent="0.2">
      <c r="B19" s="30" t="s">
        <v>4</v>
      </c>
      <c r="C19" s="25">
        <f>'-'!C19</f>
        <v>6668</v>
      </c>
      <c r="D19" s="25">
        <f>'-'!D19</f>
        <v>0</v>
      </c>
      <c r="E19" s="25">
        <f>'-'!E19</f>
        <v>30</v>
      </c>
      <c r="F19" s="25">
        <f>'-'!F19</f>
        <v>255</v>
      </c>
      <c r="G19" s="25">
        <f>'-'!G19</f>
        <v>824</v>
      </c>
      <c r="H19" s="25">
        <f>'-'!H19</f>
        <v>1338</v>
      </c>
      <c r="I19" s="25">
        <f>'-'!I19</f>
        <v>1461</v>
      </c>
      <c r="J19" s="25">
        <f>'-'!J19</f>
        <v>1211</v>
      </c>
      <c r="K19" s="25">
        <f>'-'!K19</f>
        <v>831</v>
      </c>
      <c r="L19" s="25">
        <f>'-'!L19</f>
        <v>407</v>
      </c>
      <c r="M19" s="25">
        <f>'-'!M19</f>
        <v>192</v>
      </c>
      <c r="N19" s="25">
        <f>'-'!N19</f>
        <v>119</v>
      </c>
      <c r="O19" s="26">
        <f>'-'!O19</f>
        <v>43.25</v>
      </c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</row>
    <row r="20" spans="2:28" s="9" customFormat="1" ht="12" customHeight="1" x14ac:dyDescent="0.2">
      <c r="B20" s="31" t="s">
        <v>5</v>
      </c>
      <c r="C20" s="28">
        <f>'-'!C20</f>
        <v>9852</v>
      </c>
      <c r="D20" s="28">
        <f>'-'!D20</f>
        <v>0</v>
      </c>
      <c r="E20" s="28">
        <f>'-'!E20</f>
        <v>58</v>
      </c>
      <c r="F20" s="28">
        <f>'-'!F20</f>
        <v>383</v>
      </c>
      <c r="G20" s="28">
        <f>'-'!G20</f>
        <v>1171</v>
      </c>
      <c r="H20" s="28">
        <f>'-'!H20</f>
        <v>1863</v>
      </c>
      <c r="I20" s="28">
        <f>'-'!I20</f>
        <v>2148</v>
      </c>
      <c r="J20" s="28">
        <f>'-'!J20</f>
        <v>1760</v>
      </c>
      <c r="K20" s="28">
        <f>'-'!K20</f>
        <v>1230</v>
      </c>
      <c r="L20" s="28">
        <f>'-'!L20</f>
        <v>637</v>
      </c>
      <c r="M20" s="28">
        <f>'-'!M20</f>
        <v>345</v>
      </c>
      <c r="N20" s="28">
        <f>'-'!N20</f>
        <v>257</v>
      </c>
      <c r="O20" s="29">
        <f>'-'!O20</f>
        <v>43.705688185140076</v>
      </c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</row>
    <row r="21" spans="2:28" s="9" customFormat="1" ht="12" customHeight="1" x14ac:dyDescent="0.2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</row>
    <row r="23" spans="2:28" x14ac:dyDescent="0.2"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28" x14ac:dyDescent="0.2"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5" spans="2:28" x14ac:dyDescent="0.2"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26" spans="2:28" x14ac:dyDescent="0.2">
      <c r="C26" s="65"/>
      <c r="D26" s="65"/>
      <c r="E26" s="66" t="str">
        <f>RIGHT(B2,13)</f>
        <v xml:space="preserve"> 30.9.2025 г.</v>
      </c>
      <c r="F26" s="66">
        <v>0</v>
      </c>
      <c r="G26" s="65"/>
      <c r="H26" s="65"/>
      <c r="I26" s="65"/>
      <c r="J26" s="65"/>
      <c r="K26" s="65"/>
      <c r="L26" s="65"/>
    </row>
    <row r="27" spans="2:28" x14ac:dyDescent="0.2">
      <c r="C27" s="65"/>
      <c r="D27" s="65"/>
      <c r="E27" s="67" t="str">
        <f>CONCATENATE("Разпределение на осигурените лица в УПФ** по пол и възраст към ",$E$26)</f>
        <v>Разпределение на осигурените лица в УПФ** по пол и възраст към  30.9.2025 г.</v>
      </c>
      <c r="F27" s="66">
        <v>0</v>
      </c>
      <c r="G27" s="65"/>
      <c r="H27" s="65"/>
      <c r="I27" s="65"/>
      <c r="J27" s="65"/>
      <c r="K27" s="65"/>
      <c r="L27" s="65"/>
    </row>
    <row r="28" spans="2:28" x14ac:dyDescent="0.2">
      <c r="C28" s="65"/>
      <c r="D28" s="65"/>
      <c r="E28" s="67" t="str">
        <f>CONCATENATE("Разпределение на осигурените лица в ППФ*** по пол и възраст към ",$E$26)</f>
        <v>Разпределение на осигурените лица в ППФ*** по пол и възраст към  30.9.2025 г.</v>
      </c>
      <c r="F28" s="66">
        <v>0</v>
      </c>
      <c r="G28" s="65"/>
      <c r="H28" s="65"/>
      <c r="I28" s="65"/>
      <c r="J28" s="65"/>
      <c r="K28" s="65"/>
      <c r="L28" s="65"/>
    </row>
    <row r="29" spans="2:28" x14ac:dyDescent="0.2">
      <c r="C29" s="65"/>
      <c r="D29" s="65"/>
      <c r="E29" s="67" t="str">
        <f>CONCATENATE("Разпределение на осигурените лица в ДПФ по пол и възраст към ",$E$26)</f>
        <v>Разпределение на осигурените лица в ДПФ по пол и възраст към  30.9.2025 г.</v>
      </c>
      <c r="F29" s="66">
        <v>0</v>
      </c>
      <c r="G29" s="65"/>
      <c r="H29" s="65"/>
      <c r="I29" s="65"/>
      <c r="J29" s="65"/>
      <c r="K29" s="65"/>
      <c r="L29" s="65"/>
    </row>
    <row r="30" spans="2:28" x14ac:dyDescent="0.2">
      <c r="C30" s="65"/>
      <c r="D30" s="65"/>
      <c r="E30" s="67" t="str">
        <f>CONCATENATE("Разпределение на осигурените лица в ДПФПС по пол и възраст към ",$E$26)</f>
        <v>Разпределение на осигурените лица в ДПФПС по пол и възраст към  30.9.2025 г.</v>
      </c>
      <c r="F30" s="66">
        <v>0</v>
      </c>
      <c r="G30" s="65"/>
      <c r="H30" s="65"/>
      <c r="I30" s="65"/>
      <c r="J30" s="65"/>
      <c r="K30" s="65"/>
      <c r="L30" s="65"/>
    </row>
    <row r="31" spans="2:28" x14ac:dyDescent="0.2"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2:28" x14ac:dyDescent="0.2">
      <c r="C32" s="65"/>
      <c r="D32" s="65"/>
      <c r="E32" s="65"/>
      <c r="F32" s="65"/>
      <c r="G32" s="65"/>
      <c r="H32" s="65"/>
      <c r="I32" s="65"/>
      <c r="J32" s="65"/>
      <c r="K32" s="65"/>
      <c r="L32" s="65"/>
    </row>
    <row r="33" spans="3:12" x14ac:dyDescent="0.2"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3:12" x14ac:dyDescent="0.2">
      <c r="C34" s="65"/>
      <c r="D34" s="65"/>
      <c r="E34" s="65"/>
      <c r="F34" s="65"/>
      <c r="G34" s="65"/>
      <c r="H34" s="65"/>
      <c r="I34" s="65"/>
      <c r="J34" s="65"/>
      <c r="K34" s="65"/>
      <c r="L34" s="65"/>
    </row>
    <row r="35" spans="3:12" x14ac:dyDescent="0.2">
      <c r="C35" s="65"/>
      <c r="D35" s="65"/>
      <c r="E35" s="65"/>
      <c r="F35" s="65"/>
      <c r="G35" s="65"/>
      <c r="H35" s="65"/>
      <c r="I35" s="65"/>
      <c r="J35" s="65"/>
      <c r="K35" s="65"/>
      <c r="L35" s="65"/>
    </row>
    <row r="36" spans="3:12" x14ac:dyDescent="0.2">
      <c r="C36" s="65"/>
      <c r="D36" s="65"/>
      <c r="E36" s="65"/>
      <c r="F36" s="65"/>
      <c r="G36" s="65"/>
      <c r="H36" s="65"/>
      <c r="I36" s="65"/>
      <c r="J36" s="65"/>
      <c r="K36" s="65"/>
      <c r="L36" s="65"/>
    </row>
    <row r="37" spans="3:12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</row>
    <row r="38" spans="3:12" x14ac:dyDescent="0.2"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93" ht="12.75" customHeight="1" x14ac:dyDescent="0.2"/>
    <row r="94" ht="12.75" customHeight="1" x14ac:dyDescent="0.2"/>
    <row r="97" spans="1:15" x14ac:dyDescent="0.2">
      <c r="A97" s="79" t="s">
        <v>10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</row>
    <row r="98" spans="1:15" ht="12.75" customHeight="1" x14ac:dyDescent="0.2">
      <c r="A98" s="13"/>
      <c r="B98" s="77" t="s">
        <v>27</v>
      </c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</row>
    <row r="99" spans="1:15" ht="12.75" customHeight="1" x14ac:dyDescent="0.2">
      <c r="A99" s="13"/>
      <c r="B99" s="77" t="s">
        <v>26</v>
      </c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</row>
    <row r="100" spans="1:15" x14ac:dyDescent="0.2">
      <c r="A100" s="14"/>
      <c r="B100" s="78" t="s">
        <v>28</v>
      </c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</row>
    <row r="101" spans="1:15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</sheetData>
  <sheetProtection sheet="1" objects="1" scenarios="1"/>
  <mergeCells count="11">
    <mergeCell ref="B99:O99"/>
    <mergeCell ref="B100:O100"/>
    <mergeCell ref="A97:O97"/>
    <mergeCell ref="B13:O13"/>
    <mergeCell ref="B17:O17"/>
    <mergeCell ref="B98:O98"/>
    <mergeCell ref="B1:O1"/>
    <mergeCell ref="B5:O5"/>
    <mergeCell ref="B9:O9"/>
    <mergeCell ref="B2:O2"/>
    <mergeCell ref="B3:O3"/>
  </mergeCells>
  <phoneticPr fontId="2" type="noConversion"/>
  <pageMargins left="0.74803149606299213" right="0.74803149606299213" top="0.88" bottom="0.8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07"/>
  <sheetViews>
    <sheetView showGridLines="0" tabSelected="1" workbookViewId="0">
      <selection activeCell="J11" sqref="J11"/>
    </sheetView>
  </sheetViews>
  <sheetFormatPr defaultColWidth="9.140625" defaultRowHeight="12.75" x14ac:dyDescent="0.2"/>
  <cols>
    <col min="1" max="1" width="1.28515625" style="6" customWidth="1"/>
    <col min="2" max="2" width="12.5703125" style="6" customWidth="1"/>
    <col min="3" max="3" width="9.7109375" style="6" customWidth="1"/>
    <col min="4" max="4" width="8.5703125" style="6" customWidth="1"/>
    <col min="5" max="14" width="9.7109375" style="6" customWidth="1"/>
    <col min="15" max="16384" width="9.140625" style="6"/>
  </cols>
  <sheetData>
    <row r="1" spans="2:16" ht="9" customHeight="1" x14ac:dyDescent="0.2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2:16" ht="12.75" customHeight="1" x14ac:dyDescent="0.2">
      <c r="B2" s="80" t="str">
        <f>'-'!B22</f>
        <v>Среден размер на натрупаните средства на едно осигурено лице* според пола и възрастта към 30.9.2025 г.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"/>
    </row>
    <row r="3" spans="2:16" ht="9.75" customHeight="1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6"/>
    </row>
    <row r="4" spans="2:16" s="9" customFormat="1" ht="24" customHeight="1" x14ac:dyDescent="0.2">
      <c r="B4" s="21" t="s">
        <v>0</v>
      </c>
      <c r="C4" s="22" t="s">
        <v>1</v>
      </c>
      <c r="D4" s="22" t="s">
        <v>13</v>
      </c>
      <c r="E4" s="22" t="s">
        <v>14</v>
      </c>
      <c r="F4" s="22" t="s">
        <v>15</v>
      </c>
      <c r="G4" s="22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</v>
      </c>
      <c r="O4" s="17"/>
    </row>
    <row r="5" spans="2:16" ht="15.75" customHeight="1" x14ac:dyDescent="0.2">
      <c r="B5" s="82" t="s">
        <v>29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  <c r="O5" s="18"/>
    </row>
    <row r="6" spans="2:16" ht="12" customHeight="1" x14ac:dyDescent="0.2">
      <c r="B6" s="30" t="s">
        <v>3</v>
      </c>
      <c r="C6" s="32">
        <f>'-'!C26</f>
        <v>6556.1912803172872</v>
      </c>
      <c r="D6" s="32">
        <f>'-'!D26</f>
        <v>766.49259350758427</v>
      </c>
      <c r="E6" s="32">
        <f>'-'!E26</f>
        <v>1357.8835288345888</v>
      </c>
      <c r="F6" s="32">
        <f>'-'!F26</f>
        <v>3303.0517946958739</v>
      </c>
      <c r="G6" s="32">
        <f>'-'!G26</f>
        <v>5178.9842614736372</v>
      </c>
      <c r="H6" s="32">
        <f>'-'!H26</f>
        <v>6785.5699276052583</v>
      </c>
      <c r="I6" s="32">
        <f>'-'!I26</f>
        <v>7707.8435097685669</v>
      </c>
      <c r="J6" s="32">
        <f>'-'!J26</f>
        <v>7871.2159788819845</v>
      </c>
      <c r="K6" s="32">
        <f>'-'!K26</f>
        <v>8275.073407131189</v>
      </c>
      <c r="L6" s="32">
        <f>'-'!L26</f>
        <v>7922.4999137332825</v>
      </c>
      <c r="M6" s="32">
        <f>'-'!M26</f>
        <v>7166.5422669032941</v>
      </c>
      <c r="N6" s="32">
        <f>'-'!N26</f>
        <v>3021.22573431808</v>
      </c>
      <c r="O6" s="19"/>
    </row>
    <row r="7" spans="2:16" ht="12" customHeight="1" x14ac:dyDescent="0.2">
      <c r="B7" s="30" t="s">
        <v>4</v>
      </c>
      <c r="C7" s="32">
        <f>'-'!C27</f>
        <v>6013.6659202424489</v>
      </c>
      <c r="D7" s="32">
        <f>'-'!D27</f>
        <v>621.27329799623737</v>
      </c>
      <c r="E7" s="32">
        <f>'-'!E27</f>
        <v>1133.3878199623355</v>
      </c>
      <c r="F7" s="32">
        <f>'-'!F27</f>
        <v>2776.9727276812459</v>
      </c>
      <c r="G7" s="32">
        <f>'-'!G27</f>
        <v>4187.4432425428067</v>
      </c>
      <c r="H7" s="32">
        <f>'-'!H27</f>
        <v>5549.3432023990872</v>
      </c>
      <c r="I7" s="32">
        <f>'-'!I27</f>
        <v>6719.0122503641605</v>
      </c>
      <c r="J7" s="32">
        <f>'-'!J27</f>
        <v>7524.5151912914043</v>
      </c>
      <c r="K7" s="32">
        <f>'-'!K27</f>
        <v>8232.2495067417494</v>
      </c>
      <c r="L7" s="32">
        <f>'-'!L27</f>
        <v>8290.6928059623951</v>
      </c>
      <c r="M7" s="32">
        <f>'-'!M27</f>
        <v>5218.9213993264648</v>
      </c>
      <c r="N7" s="32">
        <f>'-'!N27</f>
        <v>1719.2119884135996</v>
      </c>
      <c r="O7" s="19"/>
    </row>
    <row r="8" spans="2:16" ht="12" customHeight="1" x14ac:dyDescent="0.2">
      <c r="B8" s="31" t="s">
        <v>1</v>
      </c>
      <c r="C8" s="33">
        <f>'-'!C28</f>
        <v>6296.6607082843602</v>
      </c>
      <c r="D8" s="33">
        <f>'-'!D28</f>
        <v>700.74584100588106</v>
      </c>
      <c r="E8" s="33">
        <f>'-'!E28</f>
        <v>1255.3731912149149</v>
      </c>
      <c r="F8" s="33">
        <f>'-'!F28</f>
        <v>3057.6331895955068</v>
      </c>
      <c r="G8" s="33">
        <f>'-'!G28</f>
        <v>4713.5761397576562</v>
      </c>
      <c r="H8" s="33">
        <f>'-'!H28</f>
        <v>6198.2920533063507</v>
      </c>
      <c r="I8" s="33">
        <f>'-'!I28</f>
        <v>7237.8254204564164</v>
      </c>
      <c r="J8" s="33">
        <f>'-'!J28</f>
        <v>7706.0673948434751</v>
      </c>
      <c r="K8" s="33">
        <f>'-'!K28</f>
        <v>8254.0953056703693</v>
      </c>
      <c r="L8" s="33">
        <f>'-'!L28</f>
        <v>8109.0898428658802</v>
      </c>
      <c r="M8" s="33">
        <f>'-'!M28</f>
        <v>6241.8171234693027</v>
      </c>
      <c r="N8" s="33">
        <f>'-'!N28</f>
        <v>2421.9445205774618</v>
      </c>
      <c r="O8" s="19"/>
    </row>
    <row r="9" spans="2:16" ht="15" customHeight="1" x14ac:dyDescent="0.2">
      <c r="B9" s="82" t="s">
        <v>30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  <c r="O9" s="18"/>
      <c r="P9" s="19"/>
    </row>
    <row r="10" spans="2:16" ht="12" customHeight="1" x14ac:dyDescent="0.2">
      <c r="B10" s="30" t="s">
        <v>3</v>
      </c>
      <c r="C10" s="32">
        <f>'-'!C30</f>
        <v>6103.10752256878</v>
      </c>
      <c r="D10" s="32">
        <f>'-'!D30</f>
        <v>1300.858598706548</v>
      </c>
      <c r="E10" s="32">
        <f>'-'!E30</f>
        <v>2169.6843319630011</v>
      </c>
      <c r="F10" s="32">
        <f>'-'!F30</f>
        <v>3158.6744759556109</v>
      </c>
      <c r="G10" s="32">
        <f>'-'!G30</f>
        <v>4527.3450861603123</v>
      </c>
      <c r="H10" s="32">
        <f>'-'!H30</f>
        <v>5901.6201676278342</v>
      </c>
      <c r="I10" s="32">
        <f>'-'!I30</f>
        <v>6361.4471526443322</v>
      </c>
      <c r="J10" s="32">
        <f>'-'!J30</f>
        <v>7047.4330982748916</v>
      </c>
      <c r="K10" s="32">
        <f>'-'!K30</f>
        <v>8292.0692487963461</v>
      </c>
      <c r="L10" s="32">
        <f>'-'!L30</f>
        <v>8249.1565503389393</v>
      </c>
      <c r="M10" s="32">
        <f>'-'!M30</f>
        <v>3515.0640728931235</v>
      </c>
      <c r="N10" s="32">
        <f>'-'!N30</f>
        <v>1338.4712664204571</v>
      </c>
      <c r="O10" s="19"/>
      <c r="P10" s="19"/>
    </row>
    <row r="11" spans="2:16" ht="12" customHeight="1" x14ac:dyDescent="0.2">
      <c r="B11" s="30" t="s">
        <v>4</v>
      </c>
      <c r="C11" s="32">
        <f>'-'!C31</f>
        <v>4644.2920714566326</v>
      </c>
      <c r="D11" s="32">
        <f>'-'!D31</f>
        <v>1333.2659823284823</v>
      </c>
      <c r="E11" s="32">
        <f>'-'!E31</f>
        <v>2374.9147151898733</v>
      </c>
      <c r="F11" s="32">
        <f>'-'!F31</f>
        <v>4056.975564516129</v>
      </c>
      <c r="G11" s="32">
        <f>'-'!G31</f>
        <v>4666.1046255175015</v>
      </c>
      <c r="H11" s="32">
        <f>'-'!H31</f>
        <v>5154.2736348039207</v>
      </c>
      <c r="I11" s="32">
        <f>'-'!I31</f>
        <v>5338.5094239173632</v>
      </c>
      <c r="J11" s="32">
        <f>'-'!J31</f>
        <v>5766.1116478696749</v>
      </c>
      <c r="K11" s="32">
        <f>'-'!K31</f>
        <v>6658.449712613784</v>
      </c>
      <c r="L11" s="32">
        <f>'-'!L31</f>
        <v>5169.6951334123933</v>
      </c>
      <c r="M11" s="32">
        <f>'-'!M31</f>
        <v>3239.4239636095408</v>
      </c>
      <c r="N11" s="32">
        <f>'-'!N31</f>
        <v>917.88801716350497</v>
      </c>
      <c r="O11" s="19"/>
      <c r="P11" s="19"/>
    </row>
    <row r="12" spans="2:16" ht="12" customHeight="1" x14ac:dyDescent="0.2">
      <c r="B12" s="31" t="s">
        <v>1</v>
      </c>
      <c r="C12" s="33">
        <f>'-'!C32</f>
        <v>5897.6533153100863</v>
      </c>
      <c r="D12" s="33">
        <f>'-'!D32</f>
        <v>1315.0359079581629</v>
      </c>
      <c r="E12" s="33">
        <f>'-'!E32</f>
        <v>2209.8823491735538</v>
      </c>
      <c r="F12" s="33">
        <f>'-'!F32</f>
        <v>3302.8118141821951</v>
      </c>
      <c r="G12" s="33">
        <f>'-'!G32</f>
        <v>4546.4360190555099</v>
      </c>
      <c r="H12" s="33">
        <f>'-'!H32</f>
        <v>5800.2850445330669</v>
      </c>
      <c r="I12" s="33">
        <f>'-'!I32</f>
        <v>6235.6693620087444</v>
      </c>
      <c r="J12" s="33">
        <f>'-'!J32</f>
        <v>6892.0446985296894</v>
      </c>
      <c r="K12" s="33">
        <f>'-'!K32</f>
        <v>8068.9019384637249</v>
      </c>
      <c r="L12" s="33">
        <f>'-'!L32</f>
        <v>7838.2693350343152</v>
      </c>
      <c r="M12" s="33">
        <f>'-'!M32</f>
        <v>3476.1975082342346</v>
      </c>
      <c r="N12" s="33">
        <f>'-'!N32</f>
        <v>1266.3405631511678</v>
      </c>
      <c r="O12" s="19"/>
      <c r="P12" s="19"/>
    </row>
    <row r="13" spans="2:16" ht="15" customHeight="1" x14ac:dyDescent="0.2">
      <c r="B13" s="82" t="s">
        <v>6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18"/>
      <c r="P13" s="19"/>
    </row>
    <row r="14" spans="2:16" ht="12" customHeight="1" x14ac:dyDescent="0.2">
      <c r="B14" s="30" t="s">
        <v>3</v>
      </c>
      <c r="C14" s="32">
        <f>'-'!C34</f>
        <v>2757.7023280742137</v>
      </c>
      <c r="D14" s="32">
        <f>'-'!D34</f>
        <v>709.75717948717954</v>
      </c>
      <c r="E14" s="32">
        <f>'-'!E34</f>
        <v>1240.1727281460135</v>
      </c>
      <c r="F14" s="32">
        <f>'-'!F34</f>
        <v>1270.8288303543432</v>
      </c>
      <c r="G14" s="32">
        <f>'-'!G34</f>
        <v>1692.7814959714267</v>
      </c>
      <c r="H14" s="32">
        <f>'-'!H34</f>
        <v>2255.8352709656483</v>
      </c>
      <c r="I14" s="32">
        <f>'-'!I34</f>
        <v>2675.7367162848132</v>
      </c>
      <c r="J14" s="32">
        <f>'-'!J34</f>
        <v>3456.5890686383786</v>
      </c>
      <c r="K14" s="32">
        <f>'-'!K34</f>
        <v>3535.2284970498972</v>
      </c>
      <c r="L14" s="32">
        <f>'-'!L34</f>
        <v>3589.0185148735909</v>
      </c>
      <c r="M14" s="32">
        <f>'-'!M34</f>
        <v>2917.8388655664157</v>
      </c>
      <c r="N14" s="32">
        <f>'-'!N34</f>
        <v>1823.3856184193282</v>
      </c>
      <c r="O14" s="19"/>
      <c r="P14" s="19"/>
    </row>
    <row r="15" spans="2:16" ht="12" customHeight="1" x14ac:dyDescent="0.2">
      <c r="B15" s="30" t="s">
        <v>4</v>
      </c>
      <c r="C15" s="32">
        <f>'-'!C35</f>
        <v>2352.2921005469871</v>
      </c>
      <c r="D15" s="32">
        <f>'-'!D35</f>
        <v>698.19594117647057</v>
      </c>
      <c r="E15" s="32">
        <f>'-'!E35</f>
        <v>1246.0398492462309</v>
      </c>
      <c r="F15" s="32">
        <f>'-'!F35</f>
        <v>1292.658352885969</v>
      </c>
      <c r="G15" s="32">
        <f>'-'!G35</f>
        <v>1569.2698765286921</v>
      </c>
      <c r="H15" s="32">
        <f>'-'!H35</f>
        <v>1890.6283935619138</v>
      </c>
      <c r="I15" s="32">
        <f>'-'!I35</f>
        <v>2430.7862562436544</v>
      </c>
      <c r="J15" s="32">
        <f>'-'!J35</f>
        <v>2851.0410318683353</v>
      </c>
      <c r="K15" s="32">
        <f>'-'!K35</f>
        <v>2774.8360464359071</v>
      </c>
      <c r="L15" s="32">
        <f>'-'!L35</f>
        <v>2679.9944447733328</v>
      </c>
      <c r="M15" s="32">
        <f>'-'!M35</f>
        <v>2557.9565489561619</v>
      </c>
      <c r="N15" s="32">
        <f>'-'!N35</f>
        <v>1830.3774759678599</v>
      </c>
      <c r="O15" s="19"/>
      <c r="P15" s="19"/>
    </row>
    <row r="16" spans="2:16" ht="12" customHeight="1" x14ac:dyDescent="0.2">
      <c r="B16" s="31" t="s">
        <v>1</v>
      </c>
      <c r="C16" s="33">
        <f>'-'!C36</f>
        <v>2582.8398283773195</v>
      </c>
      <c r="D16" s="33">
        <f>'-'!D36</f>
        <v>705.67956431535276</v>
      </c>
      <c r="E16" s="33">
        <f>'-'!E36</f>
        <v>1242.3111111111111</v>
      </c>
      <c r="F16" s="33">
        <f>'-'!F36</f>
        <v>1279.5729492481203</v>
      </c>
      <c r="G16" s="33">
        <f>'-'!G36</f>
        <v>1641.6525074234537</v>
      </c>
      <c r="H16" s="33">
        <f>'-'!H36</f>
        <v>2099.1095524915977</v>
      </c>
      <c r="I16" s="33">
        <f>'-'!I36</f>
        <v>2563.5799122366634</v>
      </c>
      <c r="J16" s="33">
        <f>'-'!J36</f>
        <v>3186.7673017289922</v>
      </c>
      <c r="K16" s="33">
        <f>'-'!K36</f>
        <v>3208.6952463565476</v>
      </c>
      <c r="L16" s="33">
        <f>'-'!L36</f>
        <v>3198.1603245450005</v>
      </c>
      <c r="M16" s="33">
        <f>'-'!M36</f>
        <v>2765.2965653848182</v>
      </c>
      <c r="N16" s="33">
        <f>'-'!N36</f>
        <v>1826.3767103108635</v>
      </c>
      <c r="O16" s="19"/>
      <c r="P16" s="19"/>
    </row>
    <row r="17" spans="2:16" ht="13.5" customHeight="1" x14ac:dyDescent="0.2">
      <c r="B17" s="82" t="s">
        <v>12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4"/>
      <c r="O17" s="19"/>
      <c r="P17" s="19"/>
    </row>
    <row r="18" spans="2:16" ht="12" customHeight="1" x14ac:dyDescent="0.2">
      <c r="B18" s="30" t="s">
        <v>3</v>
      </c>
      <c r="C18" s="32">
        <f>'-'!C38</f>
        <v>1979.9982600502515</v>
      </c>
      <c r="D18" s="32">
        <f>'-'!D38</f>
        <v>0</v>
      </c>
      <c r="E18" s="32">
        <f>'-'!E38</f>
        <v>295.76</v>
      </c>
      <c r="F18" s="32">
        <f>'-'!F38</f>
        <v>707.36</v>
      </c>
      <c r="G18" s="32">
        <f>'-'!G38</f>
        <v>1120.23</v>
      </c>
      <c r="H18" s="32">
        <f>'-'!H38</f>
        <v>1554.91</v>
      </c>
      <c r="I18" s="32">
        <f>'-'!I38</f>
        <v>2156.96</v>
      </c>
      <c r="J18" s="32">
        <f>'-'!J38</f>
        <v>2692.29</v>
      </c>
      <c r="K18" s="32">
        <f>'-'!K38</f>
        <v>2514.88</v>
      </c>
      <c r="L18" s="32">
        <f>'-'!L38</f>
        <v>2517.83</v>
      </c>
      <c r="M18" s="32">
        <f>'-'!M38</f>
        <v>1919.67</v>
      </c>
      <c r="N18" s="32">
        <f>'-'!N38</f>
        <v>1190.56</v>
      </c>
      <c r="O18" s="19"/>
      <c r="P18" s="19"/>
    </row>
    <row r="19" spans="2:16" ht="12" customHeight="1" x14ac:dyDescent="0.2">
      <c r="B19" s="30" t="s">
        <v>4</v>
      </c>
      <c r="C19" s="32">
        <f>'-'!C39</f>
        <v>2031.9353434313136</v>
      </c>
      <c r="D19" s="32">
        <f>'-'!D39</f>
        <v>0</v>
      </c>
      <c r="E19" s="32">
        <f>'-'!E39</f>
        <v>461.37</v>
      </c>
      <c r="F19" s="32">
        <f>'-'!F39</f>
        <v>602.42999999999995</v>
      </c>
      <c r="G19" s="32">
        <f>'-'!G39</f>
        <v>1021.28</v>
      </c>
      <c r="H19" s="32">
        <f>'-'!H39</f>
        <v>1542.44</v>
      </c>
      <c r="I19" s="32">
        <f>'-'!I39</f>
        <v>2279.79</v>
      </c>
      <c r="J19" s="32">
        <f>'-'!J39</f>
        <v>2550.8000000000002</v>
      </c>
      <c r="K19" s="32">
        <f>'-'!K39</f>
        <v>2961.2</v>
      </c>
      <c r="L19" s="32">
        <f>'-'!L39</f>
        <v>2702.36</v>
      </c>
      <c r="M19" s="32">
        <f>'-'!M39</f>
        <v>1724.47</v>
      </c>
      <c r="N19" s="32">
        <f>'-'!N39</f>
        <v>1383.67</v>
      </c>
      <c r="O19" s="19"/>
      <c r="P19" s="19"/>
    </row>
    <row r="20" spans="2:16" ht="12" customHeight="1" x14ac:dyDescent="0.2">
      <c r="B20" s="31" t="s">
        <v>1</v>
      </c>
      <c r="C20" s="33">
        <f>'-'!C40</f>
        <v>2015.1501552984164</v>
      </c>
      <c r="D20" s="33">
        <f>'-'!D40</f>
        <v>0</v>
      </c>
      <c r="E20" s="33">
        <f>'-'!E40</f>
        <v>381.42034482758618</v>
      </c>
      <c r="F20" s="33">
        <f>'-'!F40</f>
        <v>637.49798955613574</v>
      </c>
      <c r="G20" s="33">
        <f>'-'!G40</f>
        <v>1050.6016481639624</v>
      </c>
      <c r="H20" s="33">
        <f>'-'!H40</f>
        <v>1545.9540901771336</v>
      </c>
      <c r="I20" s="33">
        <f>'-'!I40</f>
        <v>2240.5049860335193</v>
      </c>
      <c r="J20" s="33">
        <f>'-'!J40</f>
        <v>2594.9352329545454</v>
      </c>
      <c r="K20" s="33">
        <f>'-'!K40</f>
        <v>2816.4181463414634</v>
      </c>
      <c r="L20" s="33">
        <f>'-'!L40</f>
        <v>2635.7322135007848</v>
      </c>
      <c r="M20" s="33">
        <f>'-'!M40</f>
        <v>1811.0369565217391</v>
      </c>
      <c r="N20" s="33">
        <f>'-'!N40</f>
        <v>1279.976692607004</v>
      </c>
      <c r="O20" s="19"/>
      <c r="P20" s="19"/>
    </row>
    <row r="22" spans="2:16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2:16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2:16" x14ac:dyDescent="0.2">
      <c r="B24" s="65"/>
      <c r="C24" s="68"/>
      <c r="D24" s="68"/>
      <c r="E24" s="68"/>
      <c r="F24" s="68"/>
      <c r="G24" s="68"/>
      <c r="H24" s="68"/>
      <c r="I24" s="65"/>
      <c r="J24" s="65"/>
      <c r="K24" s="65"/>
      <c r="L24" s="65"/>
      <c r="M24" s="65"/>
      <c r="N24" s="65"/>
      <c r="O24" s="65"/>
    </row>
    <row r="25" spans="2:16" x14ac:dyDescent="0.2">
      <c r="B25" s="65"/>
      <c r="C25" s="68"/>
      <c r="D25" s="68"/>
      <c r="E25" s="68"/>
      <c r="F25" s="68"/>
      <c r="G25" s="68"/>
      <c r="H25" s="68"/>
      <c r="I25" s="65"/>
      <c r="J25" s="65"/>
      <c r="K25" s="65"/>
      <c r="L25" s="65"/>
      <c r="M25" s="65"/>
      <c r="N25" s="65"/>
      <c r="O25" s="65"/>
    </row>
    <row r="26" spans="2:16" x14ac:dyDescent="0.2">
      <c r="B26" s="65"/>
      <c r="C26" s="68"/>
      <c r="D26" s="68"/>
      <c r="E26" s="68"/>
      <c r="F26" s="68"/>
      <c r="G26" s="68"/>
      <c r="H26" s="68"/>
      <c r="I26" s="65"/>
      <c r="J26" s="65"/>
      <c r="K26" s="65"/>
      <c r="L26" s="65"/>
      <c r="M26" s="65"/>
      <c r="N26" s="65"/>
      <c r="O26" s="65"/>
    </row>
    <row r="27" spans="2:16" x14ac:dyDescent="0.2">
      <c r="B27" s="65"/>
      <c r="C27" s="68"/>
      <c r="D27" s="69" t="str">
        <f>CONCATENATE("Среден размер* на натрупаните средства на едно осигурено лице в УПФ към ",'Осигурени лица'!$E$26)</f>
        <v>Среден размер* на натрупаните средства на едно осигурено лице в УПФ към  30.9.2025 г.</v>
      </c>
      <c r="E27" s="5" t="s">
        <v>35</v>
      </c>
      <c r="F27" s="68"/>
      <c r="G27" s="68"/>
      <c r="H27" s="68"/>
      <c r="I27" s="65"/>
      <c r="J27" s="65"/>
      <c r="K27" s="65"/>
      <c r="L27" s="65"/>
      <c r="M27" s="65"/>
      <c r="N27" s="65"/>
      <c r="O27" s="65"/>
    </row>
    <row r="28" spans="2:16" x14ac:dyDescent="0.2">
      <c r="B28" s="65"/>
      <c r="C28" s="68"/>
      <c r="D28" s="69" t="str">
        <f>CONCATENATE("Среден размер* на натрупаните средства на едно осигурено лице в ППФ**** към ",'Осигурени лица'!$E$26)</f>
        <v>Среден размер* на натрупаните средства на едно осигурено лице в ППФ**** към  30.9.2025 г.</v>
      </c>
      <c r="E28" s="5" t="s">
        <v>35</v>
      </c>
      <c r="F28" s="68"/>
      <c r="G28" s="68"/>
      <c r="H28" s="68"/>
      <c r="I28" s="65"/>
      <c r="J28" s="65"/>
      <c r="K28" s="65"/>
      <c r="L28" s="65"/>
      <c r="M28" s="65"/>
      <c r="N28" s="65"/>
      <c r="O28" s="65"/>
    </row>
    <row r="29" spans="2:16" x14ac:dyDescent="0.2">
      <c r="B29" s="65"/>
      <c r="C29" s="68"/>
      <c r="D29" s="69" t="str">
        <f>CONCATENATE("Среден размер* на натрупаните средства на едно осигурено лице в ДПФ към ",'Осигурени лица'!$E$26)</f>
        <v>Среден размер* на натрупаните средства на едно осигурено лице в ДПФ към  30.9.2025 г.</v>
      </c>
      <c r="E29" s="5" t="s">
        <v>35</v>
      </c>
      <c r="F29" s="68"/>
      <c r="G29" s="68"/>
      <c r="H29" s="68"/>
      <c r="I29" s="65"/>
      <c r="J29" s="65"/>
      <c r="K29" s="65"/>
      <c r="L29" s="65"/>
      <c r="M29" s="65"/>
      <c r="N29" s="65"/>
      <c r="O29" s="65"/>
    </row>
    <row r="30" spans="2:16" x14ac:dyDescent="0.2">
      <c r="B30" s="65"/>
      <c r="C30" s="68"/>
      <c r="D30" s="69" t="str">
        <f>CONCATENATE("Среден размер* на натрупаните средства на едно осигурено лице в ДПФПС към ",'Осигурени лица'!$E$26)</f>
        <v>Среден размер* на натрупаните средства на едно осигурено лице в ДПФПС към  30.9.2025 г.</v>
      </c>
      <c r="E30" s="5" t="s">
        <v>35</v>
      </c>
      <c r="F30" s="68"/>
      <c r="G30" s="68"/>
      <c r="H30" s="68"/>
      <c r="I30" s="65"/>
      <c r="J30" s="65"/>
      <c r="K30" s="65"/>
      <c r="L30" s="65"/>
      <c r="M30" s="65"/>
      <c r="N30" s="65"/>
      <c r="O30" s="65"/>
    </row>
    <row r="31" spans="2:16" x14ac:dyDescent="0.2">
      <c r="B31" s="65"/>
      <c r="C31" s="68"/>
      <c r="D31" s="68"/>
      <c r="E31" s="68"/>
      <c r="F31" s="68"/>
      <c r="G31" s="68"/>
      <c r="H31" s="68"/>
      <c r="I31" s="65"/>
      <c r="J31" s="65"/>
      <c r="K31" s="65"/>
      <c r="L31" s="65"/>
      <c r="M31" s="65"/>
      <c r="N31" s="65"/>
      <c r="O31" s="65"/>
    </row>
    <row r="32" spans="2:16" x14ac:dyDescent="0.2">
      <c r="B32" s="65"/>
      <c r="C32" s="68"/>
      <c r="D32" s="68"/>
      <c r="E32" s="68"/>
      <c r="F32" s="68"/>
      <c r="G32" s="68"/>
      <c r="H32" s="68"/>
      <c r="I32" s="65"/>
      <c r="J32" s="65"/>
      <c r="K32" s="65"/>
      <c r="L32" s="65"/>
      <c r="M32" s="65"/>
      <c r="N32" s="65"/>
      <c r="O32" s="65"/>
    </row>
    <row r="33" spans="2:15" x14ac:dyDescent="0.2">
      <c r="B33" s="65"/>
      <c r="C33" s="68"/>
      <c r="D33" s="68"/>
      <c r="E33" s="68"/>
      <c r="F33" s="68"/>
      <c r="G33" s="68"/>
      <c r="H33" s="68"/>
      <c r="I33" s="65"/>
      <c r="J33" s="65"/>
      <c r="K33" s="65"/>
      <c r="L33" s="65"/>
      <c r="M33" s="65"/>
      <c r="N33" s="65"/>
      <c r="O33" s="65"/>
    </row>
    <row r="34" spans="2:15" x14ac:dyDescent="0.2">
      <c r="B34" s="65"/>
      <c r="C34" s="68"/>
      <c r="D34" s="68"/>
      <c r="E34" s="68"/>
      <c r="F34" s="68"/>
      <c r="G34" s="68"/>
      <c r="H34" s="68"/>
      <c r="I34" s="65"/>
      <c r="J34" s="65"/>
      <c r="K34" s="65"/>
      <c r="L34" s="65"/>
      <c r="M34" s="65"/>
      <c r="N34" s="65"/>
      <c r="O34" s="65"/>
    </row>
    <row r="35" spans="2:15" x14ac:dyDescent="0.2">
      <c r="B35" s="65"/>
      <c r="C35" s="68"/>
      <c r="D35" s="68"/>
      <c r="E35" s="68"/>
      <c r="F35" s="68"/>
      <c r="G35" s="68"/>
      <c r="H35" s="68"/>
      <c r="I35" s="65"/>
      <c r="J35" s="65"/>
      <c r="K35" s="65"/>
      <c r="L35" s="65"/>
      <c r="M35" s="65"/>
      <c r="N35" s="65"/>
      <c r="O35" s="65"/>
    </row>
    <row r="36" spans="2:15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2:15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2:15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2:15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2:15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79" spans="15:15" x14ac:dyDescent="0.2">
      <c r="O79" s="20"/>
    </row>
    <row r="80" spans="15:15" x14ac:dyDescent="0.2">
      <c r="O80" s="20"/>
    </row>
    <row r="81" spans="2:15" x14ac:dyDescent="0.2">
      <c r="O81" s="14"/>
    </row>
    <row r="85" spans="2:15" x14ac:dyDescent="0.2">
      <c r="B85" s="6" t="s">
        <v>9</v>
      </c>
    </row>
    <row r="96" spans="2:15" ht="12.75" customHeight="1" x14ac:dyDescent="0.2"/>
    <row r="103" spans="1:14" x14ac:dyDescent="0.2">
      <c r="A103" s="6" t="s">
        <v>8</v>
      </c>
    </row>
    <row r="104" spans="1:14" ht="38.25" customHeight="1" x14ac:dyDescent="0.2">
      <c r="A104" s="78" t="s">
        <v>34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</row>
    <row r="105" spans="1:14" x14ac:dyDescent="0.2">
      <c r="A105" s="78" t="s">
        <v>33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</row>
    <row r="106" spans="1:14" ht="12.75" customHeight="1" x14ac:dyDescent="0.2">
      <c r="A106" s="77" t="s">
        <v>32</v>
      </c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</row>
    <row r="107" spans="1:14" ht="25.5" customHeight="1" x14ac:dyDescent="0.2">
      <c r="A107" s="78" t="s">
        <v>31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</row>
  </sheetData>
  <sheetProtection password="CC3D" sheet="1" objects="1" scenarios="1"/>
  <mergeCells count="11">
    <mergeCell ref="B1:N1"/>
    <mergeCell ref="B13:N13"/>
    <mergeCell ref="B9:N9"/>
    <mergeCell ref="B5:N5"/>
    <mergeCell ref="B17:N17"/>
    <mergeCell ref="A107:N107"/>
    <mergeCell ref="A106:N106"/>
    <mergeCell ref="A104:N104"/>
    <mergeCell ref="A105:N105"/>
    <mergeCell ref="B2:N2"/>
    <mergeCell ref="B3:N3"/>
  </mergeCells>
  <phoneticPr fontId="2" type="noConversion"/>
  <pageMargins left="0.74803149606299213" right="0.74803149606299213" top="0.78740157480314965" bottom="0.51" header="0.51181102362204722" footer="0.51181102362204722"/>
  <pageSetup paperSize="9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0"/>
  <sheetViews>
    <sheetView workbookViewId="0">
      <selection activeCell="V16" sqref="V16"/>
    </sheetView>
  </sheetViews>
  <sheetFormatPr defaultColWidth="9.140625" defaultRowHeight="12.75" x14ac:dyDescent="0.2"/>
  <cols>
    <col min="1" max="1" width="1.85546875" style="1" customWidth="1"/>
    <col min="2" max="2" width="13.5703125" style="1" customWidth="1"/>
    <col min="3" max="3" width="9.140625" style="1"/>
    <col min="4" max="5" width="8.28515625" style="1" customWidth="1"/>
    <col min="6" max="6" width="8.5703125" style="1" customWidth="1"/>
    <col min="7" max="7" width="8.5703125" style="1" bestFit="1" customWidth="1"/>
    <col min="8" max="8" width="8.42578125" style="1" customWidth="1"/>
    <col min="9" max="9" width="8.28515625" style="1" customWidth="1"/>
    <col min="10" max="10" width="8.5703125" style="1" bestFit="1" customWidth="1"/>
    <col min="11" max="13" width="8.140625" style="1" bestFit="1" customWidth="1"/>
    <col min="14" max="14" width="8.85546875" style="1" bestFit="1" customWidth="1"/>
    <col min="15" max="15" width="10.5703125" style="1" bestFit="1" customWidth="1"/>
    <col min="16" max="16" width="9.140625" style="1"/>
    <col min="17" max="17" width="10" style="1" customWidth="1"/>
    <col min="18" max="19" width="10.140625" style="1" bestFit="1" customWidth="1"/>
    <col min="20" max="16384" width="9.140625" style="1"/>
  </cols>
  <sheetData>
    <row r="1" spans="1:16" ht="12.6" customHeight="1" x14ac:dyDescent="0.2">
      <c r="A1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/>
    </row>
    <row r="2" spans="1:16" s="2" customFormat="1" ht="12.6" customHeight="1" x14ac:dyDescent="0.2">
      <c r="A2"/>
      <c r="B2" s="57" t="s">
        <v>38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34"/>
    </row>
    <row r="3" spans="1:16" ht="12.6" customHeight="1" x14ac:dyDescent="0.2">
      <c r="A3" s="70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/>
    </row>
    <row r="4" spans="1:16" s="2" customFormat="1" ht="28.5" customHeight="1" x14ac:dyDescent="0.2">
      <c r="A4" s="34"/>
      <c r="B4" s="36" t="s">
        <v>0</v>
      </c>
      <c r="C4" s="37" t="s">
        <v>1</v>
      </c>
      <c r="D4" s="37" t="s">
        <v>13</v>
      </c>
      <c r="E4" s="37" t="s">
        <v>14</v>
      </c>
      <c r="F4" s="37" t="s">
        <v>15</v>
      </c>
      <c r="G4" s="37" t="s">
        <v>16</v>
      </c>
      <c r="H4" s="37" t="s">
        <v>17</v>
      </c>
      <c r="I4" s="37" t="s">
        <v>18</v>
      </c>
      <c r="J4" s="37" t="s">
        <v>19</v>
      </c>
      <c r="K4" s="37" t="s">
        <v>20</v>
      </c>
      <c r="L4" s="37" t="s">
        <v>21</v>
      </c>
      <c r="M4" s="37" t="s">
        <v>22</v>
      </c>
      <c r="N4" s="37" t="s">
        <v>2</v>
      </c>
      <c r="O4" s="38" t="s">
        <v>24</v>
      </c>
      <c r="P4" s="34"/>
    </row>
    <row r="5" spans="1:16" ht="12.6" customHeight="1" x14ac:dyDescent="0.2">
      <c r="A5"/>
      <c r="B5" s="58" t="s">
        <v>25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  <c r="P5"/>
    </row>
    <row r="6" spans="1:16" ht="12.6" customHeight="1" x14ac:dyDescent="0.2">
      <c r="A6"/>
      <c r="B6" s="39" t="s">
        <v>3</v>
      </c>
      <c r="C6" s="40">
        <f>SUM(D6:N6)</f>
        <v>2153763</v>
      </c>
      <c r="D6" s="40">
        <v>40478</v>
      </c>
      <c r="E6" s="40">
        <v>126376</v>
      </c>
      <c r="F6" s="40">
        <v>160328</v>
      </c>
      <c r="G6" s="40">
        <v>201963</v>
      </c>
      <c r="H6" s="40">
        <v>267699</v>
      </c>
      <c r="I6" s="40">
        <v>283409</v>
      </c>
      <c r="J6" s="40">
        <v>319727</v>
      </c>
      <c r="K6" s="40">
        <v>290162</v>
      </c>
      <c r="L6" s="40">
        <v>243547</v>
      </c>
      <c r="M6" s="40">
        <v>200035</v>
      </c>
      <c r="N6" s="40">
        <v>20039</v>
      </c>
      <c r="O6" s="41">
        <v>43.585414096165643</v>
      </c>
      <c r="P6" s="42"/>
    </row>
    <row r="7" spans="1:16" ht="12.6" customHeight="1" x14ac:dyDescent="0.2">
      <c r="A7"/>
      <c r="B7" s="39" t="s">
        <v>4</v>
      </c>
      <c r="C7" s="40">
        <f>SUM(D7:N7)</f>
        <v>1975186</v>
      </c>
      <c r="D7" s="40">
        <v>33487</v>
      </c>
      <c r="E7" s="40">
        <v>106200</v>
      </c>
      <c r="F7" s="40">
        <v>140196</v>
      </c>
      <c r="G7" s="40">
        <v>178653</v>
      </c>
      <c r="H7" s="40">
        <v>242259</v>
      </c>
      <c r="I7" s="40">
        <v>256754</v>
      </c>
      <c r="J7" s="40">
        <v>290839</v>
      </c>
      <c r="K7" s="40">
        <v>278637</v>
      </c>
      <c r="L7" s="40">
        <v>250235</v>
      </c>
      <c r="M7" s="40">
        <v>180837</v>
      </c>
      <c r="N7" s="40">
        <v>17089</v>
      </c>
      <c r="O7" s="41">
        <v>44.025479104246386</v>
      </c>
      <c r="P7"/>
    </row>
    <row r="8" spans="1:16" s="2" customFormat="1" ht="12.6" customHeight="1" x14ac:dyDescent="0.2">
      <c r="A8" s="34"/>
      <c r="B8" s="43" t="s">
        <v>5</v>
      </c>
      <c r="C8" s="44">
        <f t="shared" ref="C8" si="0">SUM(C6:C7)</f>
        <v>4128949</v>
      </c>
      <c r="D8" s="44">
        <f t="shared" ref="D8:K8" si="1">SUM(D6:D7)</f>
        <v>73965</v>
      </c>
      <c r="E8" s="44">
        <f>SUM(E6:E7)</f>
        <v>232576</v>
      </c>
      <c r="F8" s="44">
        <f t="shared" si="1"/>
        <v>300524</v>
      </c>
      <c r="G8" s="44">
        <f t="shared" si="1"/>
        <v>380616</v>
      </c>
      <c r="H8" s="44">
        <f t="shared" si="1"/>
        <v>509958</v>
      </c>
      <c r="I8" s="44">
        <f t="shared" si="1"/>
        <v>540163</v>
      </c>
      <c r="J8" s="44">
        <f t="shared" si="1"/>
        <v>610566</v>
      </c>
      <c r="K8" s="44">
        <f t="shared" si="1"/>
        <v>568799</v>
      </c>
      <c r="L8" s="44">
        <f>SUM(L6:L7)</f>
        <v>493782</v>
      </c>
      <c r="M8" s="44">
        <f>SUM(M6:M7)</f>
        <v>380872</v>
      </c>
      <c r="N8" s="44">
        <f>SUM(N6:N7)</f>
        <v>37128</v>
      </c>
      <c r="O8" s="41">
        <f>(O6*C6+O7*C7)/C8</f>
        <v>43.79593019676436</v>
      </c>
      <c r="P8" s="34"/>
    </row>
    <row r="9" spans="1:16" ht="12.6" customHeight="1" x14ac:dyDescent="0.2">
      <c r="A9"/>
      <c r="B9" s="58" t="s">
        <v>23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  <c r="P9"/>
    </row>
    <row r="10" spans="1:16" x14ac:dyDescent="0.2">
      <c r="A10"/>
      <c r="B10" s="45" t="s">
        <v>3</v>
      </c>
      <c r="C10" s="40">
        <f>SUM(D10:N10)</f>
        <v>279510</v>
      </c>
      <c r="D10" s="40">
        <v>2474</v>
      </c>
      <c r="E10" s="40">
        <v>3892</v>
      </c>
      <c r="F10" s="40">
        <v>9732</v>
      </c>
      <c r="G10" s="40">
        <v>16655</v>
      </c>
      <c r="H10" s="40">
        <v>26010</v>
      </c>
      <c r="I10" s="40">
        <v>35907</v>
      </c>
      <c r="J10" s="40">
        <v>46258</v>
      </c>
      <c r="K10" s="40">
        <v>48602</v>
      </c>
      <c r="L10" s="40">
        <v>43813</v>
      </c>
      <c r="M10" s="40">
        <v>24776</v>
      </c>
      <c r="N10" s="40">
        <v>21391</v>
      </c>
      <c r="O10" s="41">
        <v>48.806355336123936</v>
      </c>
      <c r="P10" s="42"/>
    </row>
    <row r="11" spans="1:16" x14ac:dyDescent="0.2">
      <c r="A11"/>
      <c r="B11" s="45" t="s">
        <v>4</v>
      </c>
      <c r="C11" s="40">
        <f>SUM(D11:N11)</f>
        <v>45818</v>
      </c>
      <c r="D11" s="40">
        <v>1924</v>
      </c>
      <c r="E11" s="40">
        <v>948</v>
      </c>
      <c r="F11" s="40">
        <v>1860</v>
      </c>
      <c r="G11" s="40">
        <v>2657</v>
      </c>
      <c r="H11" s="40">
        <v>4080</v>
      </c>
      <c r="I11" s="40">
        <v>5034</v>
      </c>
      <c r="J11" s="40">
        <v>6384</v>
      </c>
      <c r="K11" s="40">
        <v>7690</v>
      </c>
      <c r="L11" s="40">
        <v>6746</v>
      </c>
      <c r="M11" s="40">
        <v>4067</v>
      </c>
      <c r="N11" s="40">
        <v>4428</v>
      </c>
      <c r="O11" s="41">
        <v>47.711617050067659</v>
      </c>
      <c r="P11"/>
    </row>
    <row r="12" spans="1:16" x14ac:dyDescent="0.2">
      <c r="A12"/>
      <c r="B12" s="46" t="s">
        <v>5</v>
      </c>
      <c r="C12" s="44">
        <f t="shared" ref="C12:N12" si="2">SUM(C10:C11)</f>
        <v>325328</v>
      </c>
      <c r="D12" s="44">
        <f t="shared" si="2"/>
        <v>4398</v>
      </c>
      <c r="E12" s="44">
        <f t="shared" si="2"/>
        <v>4840</v>
      </c>
      <c r="F12" s="44">
        <f t="shared" si="2"/>
        <v>11592</v>
      </c>
      <c r="G12" s="44">
        <f t="shared" si="2"/>
        <v>19312</v>
      </c>
      <c r="H12" s="44">
        <f t="shared" si="2"/>
        <v>30090</v>
      </c>
      <c r="I12" s="44">
        <f t="shared" si="2"/>
        <v>40941</v>
      </c>
      <c r="J12" s="44">
        <f t="shared" si="2"/>
        <v>52642</v>
      </c>
      <c r="K12" s="44">
        <f t="shared" si="2"/>
        <v>56292</v>
      </c>
      <c r="L12" s="44">
        <f t="shared" si="2"/>
        <v>50559</v>
      </c>
      <c r="M12" s="44">
        <f t="shared" si="2"/>
        <v>28843</v>
      </c>
      <c r="N12" s="44">
        <f t="shared" si="2"/>
        <v>25819</v>
      </c>
      <c r="O12" s="41">
        <f>(O10*C10+O11*C11)/C12</f>
        <v>48.652176418875719</v>
      </c>
      <c r="P12"/>
    </row>
    <row r="13" spans="1:16" x14ac:dyDescent="0.2">
      <c r="A13"/>
      <c r="B13" s="58" t="s">
        <v>7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  <c r="P13"/>
    </row>
    <row r="14" spans="1:16" ht="12" customHeight="1" x14ac:dyDescent="0.2">
      <c r="A14"/>
      <c r="B14" s="45" t="s">
        <v>3</v>
      </c>
      <c r="C14" s="40">
        <f>SUM(D14:N14)</f>
        <v>358425</v>
      </c>
      <c r="D14" s="40">
        <v>312</v>
      </c>
      <c r="E14" s="40">
        <v>2082</v>
      </c>
      <c r="F14" s="40">
        <v>6378</v>
      </c>
      <c r="G14" s="40">
        <v>12039</v>
      </c>
      <c r="H14" s="40">
        <v>21571</v>
      </c>
      <c r="I14" s="40">
        <v>29156</v>
      </c>
      <c r="J14" s="40">
        <v>40371</v>
      </c>
      <c r="K14" s="40">
        <v>53049</v>
      </c>
      <c r="L14" s="40">
        <v>58224</v>
      </c>
      <c r="M14" s="40">
        <v>43687</v>
      </c>
      <c r="N14" s="40">
        <v>91556</v>
      </c>
      <c r="O14" s="41">
        <v>56.005840747715695</v>
      </c>
      <c r="P14" s="42"/>
    </row>
    <row r="15" spans="1:16" ht="12" customHeight="1" x14ac:dyDescent="0.2">
      <c r="A15"/>
      <c r="B15" s="45" t="s">
        <v>4</v>
      </c>
      <c r="C15" s="40">
        <f>SUM(D15:N15)</f>
        <v>271853</v>
      </c>
      <c r="D15" s="40">
        <v>170</v>
      </c>
      <c r="E15" s="40">
        <v>1194</v>
      </c>
      <c r="F15" s="40">
        <v>4262</v>
      </c>
      <c r="G15" s="40">
        <v>8504</v>
      </c>
      <c r="H15" s="40">
        <v>16216</v>
      </c>
      <c r="I15" s="40">
        <v>24625</v>
      </c>
      <c r="J15" s="40">
        <v>32446</v>
      </c>
      <c r="K15" s="40">
        <v>39926</v>
      </c>
      <c r="L15" s="40">
        <v>43919</v>
      </c>
      <c r="M15" s="40">
        <v>32141</v>
      </c>
      <c r="N15" s="40">
        <v>68450</v>
      </c>
      <c r="O15" s="41">
        <v>55.736902259677102</v>
      </c>
      <c r="P15"/>
    </row>
    <row r="16" spans="1:16" ht="12" customHeight="1" x14ac:dyDescent="0.2">
      <c r="A16"/>
      <c r="B16" s="46" t="s">
        <v>5</v>
      </c>
      <c r="C16" s="44">
        <f t="shared" ref="C16:N16" si="3">SUM(C14:C15)</f>
        <v>630278</v>
      </c>
      <c r="D16" s="44">
        <f t="shared" si="3"/>
        <v>482</v>
      </c>
      <c r="E16" s="44">
        <f t="shared" si="3"/>
        <v>3276</v>
      </c>
      <c r="F16" s="44">
        <f t="shared" si="3"/>
        <v>10640</v>
      </c>
      <c r="G16" s="44">
        <f t="shared" si="3"/>
        <v>20543</v>
      </c>
      <c r="H16" s="44">
        <f t="shared" si="3"/>
        <v>37787</v>
      </c>
      <c r="I16" s="44">
        <f t="shared" si="3"/>
        <v>53781</v>
      </c>
      <c r="J16" s="44">
        <f t="shared" si="3"/>
        <v>72817</v>
      </c>
      <c r="K16" s="44">
        <f t="shared" si="3"/>
        <v>92975</v>
      </c>
      <c r="L16" s="44">
        <f t="shared" si="3"/>
        <v>102143</v>
      </c>
      <c r="M16" s="44">
        <f t="shared" si="3"/>
        <v>75828</v>
      </c>
      <c r="N16" s="44">
        <f t="shared" si="3"/>
        <v>160006</v>
      </c>
      <c r="O16" s="41">
        <f>(O14*C14+O15*C15)/C16</f>
        <v>55.88984156197742</v>
      </c>
      <c r="P16"/>
    </row>
    <row r="17" spans="1:19" s="2" customFormat="1" ht="12" customHeight="1" x14ac:dyDescent="0.2">
      <c r="A17" s="34"/>
      <c r="B17" s="58" t="s">
        <v>11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0"/>
      <c r="P17" s="34"/>
    </row>
    <row r="18" spans="1:19" ht="12" customHeight="1" x14ac:dyDescent="0.2">
      <c r="A18"/>
      <c r="B18" s="45" t="s">
        <v>3</v>
      </c>
      <c r="C18" s="40">
        <f>SUM(D18:N18)</f>
        <v>3184</v>
      </c>
      <c r="D18" s="40">
        <v>0</v>
      </c>
      <c r="E18" s="40">
        <v>28</v>
      </c>
      <c r="F18" s="40">
        <v>128</v>
      </c>
      <c r="G18" s="40">
        <v>347</v>
      </c>
      <c r="H18" s="40">
        <v>525</v>
      </c>
      <c r="I18" s="40">
        <v>687</v>
      </c>
      <c r="J18" s="40">
        <v>549</v>
      </c>
      <c r="K18" s="40">
        <v>399</v>
      </c>
      <c r="L18" s="40">
        <v>230</v>
      </c>
      <c r="M18" s="40">
        <v>153</v>
      </c>
      <c r="N18" s="40">
        <v>138</v>
      </c>
      <c r="O18" s="41">
        <v>44.66</v>
      </c>
      <c r="P18" s="42"/>
    </row>
    <row r="19" spans="1:19" ht="12" customHeight="1" x14ac:dyDescent="0.2">
      <c r="A19"/>
      <c r="B19" s="45" t="s">
        <v>4</v>
      </c>
      <c r="C19" s="40">
        <f>SUM(D19:N19)</f>
        <v>6668</v>
      </c>
      <c r="D19" s="40">
        <v>0</v>
      </c>
      <c r="E19" s="40">
        <v>30</v>
      </c>
      <c r="F19" s="40">
        <v>255</v>
      </c>
      <c r="G19" s="40">
        <v>824</v>
      </c>
      <c r="H19" s="40">
        <v>1338</v>
      </c>
      <c r="I19" s="40">
        <v>1461</v>
      </c>
      <c r="J19" s="40">
        <v>1211</v>
      </c>
      <c r="K19" s="40">
        <v>831</v>
      </c>
      <c r="L19" s="40">
        <v>407</v>
      </c>
      <c r="M19" s="40">
        <v>192</v>
      </c>
      <c r="N19" s="40">
        <v>119</v>
      </c>
      <c r="O19" s="41">
        <v>43.25</v>
      </c>
      <c r="P19"/>
    </row>
    <row r="20" spans="1:19" ht="12" customHeight="1" x14ac:dyDescent="0.2">
      <c r="A20"/>
      <c r="B20" s="46" t="s">
        <v>5</v>
      </c>
      <c r="C20" s="44">
        <f t="shared" ref="C20:N20" si="4">SUM(C18:C19)</f>
        <v>9852</v>
      </c>
      <c r="D20" s="44">
        <f t="shared" si="4"/>
        <v>0</v>
      </c>
      <c r="E20" s="44">
        <f t="shared" si="4"/>
        <v>58</v>
      </c>
      <c r="F20" s="44">
        <f t="shared" si="4"/>
        <v>383</v>
      </c>
      <c r="G20" s="44">
        <f t="shared" si="4"/>
        <v>1171</v>
      </c>
      <c r="H20" s="44">
        <f t="shared" si="4"/>
        <v>1863</v>
      </c>
      <c r="I20" s="44">
        <f t="shared" si="4"/>
        <v>2148</v>
      </c>
      <c r="J20" s="44">
        <f t="shared" si="4"/>
        <v>1760</v>
      </c>
      <c r="K20" s="44">
        <f t="shared" si="4"/>
        <v>1230</v>
      </c>
      <c r="L20" s="44">
        <f t="shared" si="4"/>
        <v>637</v>
      </c>
      <c r="M20" s="44">
        <f t="shared" si="4"/>
        <v>345</v>
      </c>
      <c r="N20" s="44">
        <f t="shared" si="4"/>
        <v>257</v>
      </c>
      <c r="O20" s="41">
        <f>(O18*C18+O19*C19)/C20</f>
        <v>43.705688185140076</v>
      </c>
      <c r="P20"/>
    </row>
    <row r="21" spans="1:19" s="2" customFormat="1" ht="12" customHeight="1" x14ac:dyDescent="0.2">
      <c r="A21" s="34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/>
      <c r="P21" s="34"/>
      <c r="R21" s="3"/>
      <c r="S21" s="3"/>
    </row>
    <row r="22" spans="1:19" ht="12" customHeight="1" x14ac:dyDescent="0.2">
      <c r="A22" s="48"/>
      <c r="B22" s="61" t="s">
        <v>39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48"/>
      <c r="P22"/>
      <c r="R22" s="4"/>
      <c r="S22" s="4"/>
    </row>
    <row r="23" spans="1:19" ht="12" customHeight="1" x14ac:dyDescent="0.2">
      <c r="A2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49"/>
      <c r="P23"/>
      <c r="R23" s="4"/>
      <c r="S23" s="4"/>
    </row>
    <row r="24" spans="1:19" x14ac:dyDescent="0.2">
      <c r="A24"/>
      <c r="B24" s="36" t="s">
        <v>0</v>
      </c>
      <c r="C24" s="37" t="s">
        <v>1</v>
      </c>
      <c r="D24" s="37" t="s">
        <v>13</v>
      </c>
      <c r="E24" s="37" t="s">
        <v>14</v>
      </c>
      <c r="F24" s="37" t="s">
        <v>15</v>
      </c>
      <c r="G24" s="37" t="s">
        <v>16</v>
      </c>
      <c r="H24" s="37" t="s">
        <v>17</v>
      </c>
      <c r="I24" s="37" t="s">
        <v>18</v>
      </c>
      <c r="J24" s="37" t="s">
        <v>19</v>
      </c>
      <c r="K24" s="37" t="s">
        <v>20</v>
      </c>
      <c r="L24" s="37" t="s">
        <v>21</v>
      </c>
      <c r="M24" s="37" t="s">
        <v>22</v>
      </c>
      <c r="N24" s="37" t="s">
        <v>2</v>
      </c>
      <c r="O24" s="50"/>
      <c r="P24"/>
      <c r="R24" s="4"/>
      <c r="S24" s="4"/>
    </row>
    <row r="25" spans="1:19" x14ac:dyDescent="0.2">
      <c r="A25"/>
      <c r="B25" s="62" t="s">
        <v>36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51"/>
      <c r="P25"/>
      <c r="R25" s="4"/>
      <c r="S25" s="4"/>
    </row>
    <row r="26" spans="1:19" x14ac:dyDescent="0.2">
      <c r="A26"/>
      <c r="B26" s="45" t="s">
        <v>3</v>
      </c>
      <c r="C26" s="52">
        <f>(D6*D26+E6*E26+F6*F26+G6*G26+H6*H26+I6*I26+J6*J26+K6*K26+L6*L26+M6*M26+N6*N26)/C6</f>
        <v>6556.1912803172872</v>
      </c>
      <c r="D26" s="52">
        <v>766.49259350758427</v>
      </c>
      <c r="E26" s="52">
        <v>1357.8835288345888</v>
      </c>
      <c r="F26" s="52">
        <v>3303.0517946958739</v>
      </c>
      <c r="G26" s="52">
        <v>5178.9842614736372</v>
      </c>
      <c r="H26" s="52">
        <v>6785.5699276052583</v>
      </c>
      <c r="I26" s="52">
        <v>7707.8435097685669</v>
      </c>
      <c r="J26" s="52">
        <v>7871.2159788819845</v>
      </c>
      <c r="K26" s="52">
        <v>8275.073407131189</v>
      </c>
      <c r="L26" s="52">
        <v>7922.4999137332825</v>
      </c>
      <c r="M26" s="52">
        <v>7166.5422669032941</v>
      </c>
      <c r="N26" s="52">
        <v>3021.22573431808</v>
      </c>
      <c r="O26" s="53"/>
      <c r="P26" s="42"/>
      <c r="R26" s="4"/>
      <c r="S26" s="4"/>
    </row>
    <row r="27" spans="1:19" ht="11.25" customHeight="1" x14ac:dyDescent="0.2">
      <c r="A27"/>
      <c r="B27" s="45" t="s">
        <v>4</v>
      </c>
      <c r="C27" s="52">
        <f>(D7*D27+E7*E27+F7*F27+G7*G27+H7*H27+I7*I27+J7*J27+K7*K27+L7*L27+M7*M27+N7*N27)/C7</f>
        <v>6013.6659202424489</v>
      </c>
      <c r="D27" s="52">
        <v>621.27329799623737</v>
      </c>
      <c r="E27" s="52">
        <v>1133.3878199623355</v>
      </c>
      <c r="F27" s="52">
        <v>2776.9727276812459</v>
      </c>
      <c r="G27" s="52">
        <v>4187.4432425428067</v>
      </c>
      <c r="H27" s="52">
        <v>5549.3432023990872</v>
      </c>
      <c r="I27" s="52">
        <v>6719.0122503641605</v>
      </c>
      <c r="J27" s="52">
        <v>7524.5151912914043</v>
      </c>
      <c r="K27" s="52">
        <v>8232.2495067417494</v>
      </c>
      <c r="L27" s="52">
        <v>8290.6928059623951</v>
      </c>
      <c r="M27" s="52">
        <v>5218.9213993264648</v>
      </c>
      <c r="N27" s="52">
        <v>1719.2119884135996</v>
      </c>
      <c r="O27" s="53"/>
      <c r="P27"/>
      <c r="R27" s="4"/>
      <c r="S27" s="4"/>
    </row>
    <row r="28" spans="1:19" x14ac:dyDescent="0.2">
      <c r="A28"/>
      <c r="B28" s="46" t="s">
        <v>1</v>
      </c>
      <c r="C28" s="54">
        <f>(D8*D28+E8*E28+F8*F28+G8*G28+H8*H28+I8*I28+J8*J28+K8*K28+L8*L28+M8*M28+N8*N28)/C8</f>
        <v>6296.6607082843602</v>
      </c>
      <c r="D28" s="54">
        <f t="shared" ref="D28:K28" si="5">(D26*D6+D27*D7)/D8</f>
        <v>700.74584100588106</v>
      </c>
      <c r="E28" s="54">
        <f t="shared" si="5"/>
        <v>1255.3731912149149</v>
      </c>
      <c r="F28" s="54">
        <f t="shared" si="5"/>
        <v>3057.6331895955068</v>
      </c>
      <c r="G28" s="54">
        <f t="shared" si="5"/>
        <v>4713.5761397576562</v>
      </c>
      <c r="H28" s="54">
        <f t="shared" si="5"/>
        <v>6198.2920533063507</v>
      </c>
      <c r="I28" s="54">
        <f t="shared" si="5"/>
        <v>7237.8254204564164</v>
      </c>
      <c r="J28" s="54">
        <f t="shared" si="5"/>
        <v>7706.0673948434751</v>
      </c>
      <c r="K28" s="54">
        <f t="shared" si="5"/>
        <v>8254.0953056703693</v>
      </c>
      <c r="L28" s="54">
        <f>(L26*L6+L27*L7)/L8</f>
        <v>8109.0898428658802</v>
      </c>
      <c r="M28" s="54">
        <f>(M26*M6+M27*M7)/M8</f>
        <v>6241.8171234693027</v>
      </c>
      <c r="N28" s="52">
        <v>2421.9445205774618</v>
      </c>
      <c r="O28" s="53"/>
      <c r="P28" s="34"/>
      <c r="R28" s="4"/>
      <c r="S28" s="4"/>
    </row>
    <row r="29" spans="1:19" ht="12" customHeight="1" x14ac:dyDescent="0.2">
      <c r="A29"/>
      <c r="B29" s="62" t="s">
        <v>37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/>
      <c r="O29" s="51"/>
      <c r="P29"/>
      <c r="R29" s="4"/>
      <c r="S29" s="4"/>
    </row>
    <row r="30" spans="1:19" ht="12" customHeight="1" x14ac:dyDescent="0.2">
      <c r="A30"/>
      <c r="B30" s="45" t="s">
        <v>3</v>
      </c>
      <c r="C30" s="52">
        <f>(D10*D30+E10*E30+F10*F30+G10*G30+H10*H30+I10*I30+J10*J30+K10*K30+L10*L30+M10*M30+N10*N30)/C10</f>
        <v>6103.10752256878</v>
      </c>
      <c r="D30" s="52">
        <v>1300.858598706548</v>
      </c>
      <c r="E30" s="52">
        <v>2169.6843319630011</v>
      </c>
      <c r="F30" s="52">
        <v>3158.6744759556109</v>
      </c>
      <c r="G30" s="52">
        <v>4527.3450861603123</v>
      </c>
      <c r="H30" s="52">
        <v>5901.6201676278342</v>
      </c>
      <c r="I30" s="52">
        <v>6361.4471526443322</v>
      </c>
      <c r="J30" s="52">
        <v>7047.4330982748916</v>
      </c>
      <c r="K30" s="52">
        <v>8292.0692487963461</v>
      </c>
      <c r="L30" s="52">
        <v>8249.1565503389393</v>
      </c>
      <c r="M30" s="52">
        <v>3515.0640728931235</v>
      </c>
      <c r="N30" s="52">
        <v>1338.4712664204571</v>
      </c>
      <c r="O30" s="53"/>
      <c r="P30" s="42"/>
    </row>
    <row r="31" spans="1:19" ht="12" customHeight="1" x14ac:dyDescent="0.2">
      <c r="A31"/>
      <c r="B31" s="45" t="s">
        <v>4</v>
      </c>
      <c r="C31" s="52">
        <f>(D11*D31+E11*E31+F11*F31+G11*G31+H11*H31+I11*I31+J11*J31+K11*K31+L11*L31+M11*M31+N11*N31)/C11</f>
        <v>4644.2920714566326</v>
      </c>
      <c r="D31" s="52">
        <v>1333.2659823284823</v>
      </c>
      <c r="E31" s="52">
        <v>2374.9147151898733</v>
      </c>
      <c r="F31" s="52">
        <v>4056.975564516129</v>
      </c>
      <c r="G31" s="52">
        <v>4666.1046255175015</v>
      </c>
      <c r="H31" s="52">
        <v>5154.2736348039207</v>
      </c>
      <c r="I31" s="52">
        <v>5338.5094239173632</v>
      </c>
      <c r="J31" s="52">
        <v>5766.1116478696749</v>
      </c>
      <c r="K31" s="52">
        <v>6658.449712613784</v>
      </c>
      <c r="L31" s="52">
        <v>5169.6951334123933</v>
      </c>
      <c r="M31" s="52">
        <v>3239.4239636095408</v>
      </c>
      <c r="N31" s="52">
        <v>917.88801716350497</v>
      </c>
      <c r="O31" s="53"/>
      <c r="P31"/>
    </row>
    <row r="32" spans="1:19" s="2" customFormat="1" ht="12" customHeight="1" x14ac:dyDescent="0.2">
      <c r="A32" s="34"/>
      <c r="B32" s="46" t="s">
        <v>1</v>
      </c>
      <c r="C32" s="54">
        <f t="shared" ref="C32:N32" si="6">(C30*C10+C31*C11)/C12</f>
        <v>5897.6533153100863</v>
      </c>
      <c r="D32" s="54">
        <f t="shared" si="6"/>
        <v>1315.0359079581629</v>
      </c>
      <c r="E32" s="54">
        <f t="shared" si="6"/>
        <v>2209.8823491735538</v>
      </c>
      <c r="F32" s="54">
        <f t="shared" si="6"/>
        <v>3302.8118141821951</v>
      </c>
      <c r="G32" s="54">
        <f t="shared" si="6"/>
        <v>4546.4360190555099</v>
      </c>
      <c r="H32" s="54">
        <f t="shared" si="6"/>
        <v>5800.2850445330669</v>
      </c>
      <c r="I32" s="54">
        <f t="shared" si="6"/>
        <v>6235.6693620087444</v>
      </c>
      <c r="J32" s="54">
        <f t="shared" si="6"/>
        <v>6892.0446985296894</v>
      </c>
      <c r="K32" s="54">
        <f t="shared" si="6"/>
        <v>8068.9019384637249</v>
      </c>
      <c r="L32" s="54">
        <f t="shared" si="6"/>
        <v>7838.2693350343152</v>
      </c>
      <c r="M32" s="54">
        <f t="shared" si="6"/>
        <v>3476.1975082342346</v>
      </c>
      <c r="N32" s="54">
        <f t="shared" si="6"/>
        <v>1266.3405631511678</v>
      </c>
      <c r="O32" s="53"/>
      <c r="P32"/>
    </row>
    <row r="33" spans="1:16" ht="12" customHeight="1" x14ac:dyDescent="0.2">
      <c r="A33"/>
      <c r="B33" s="62" t="s">
        <v>6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4"/>
      <c r="O33" s="51"/>
      <c r="P33"/>
    </row>
    <row r="34" spans="1:16" ht="12" customHeight="1" x14ac:dyDescent="0.2">
      <c r="A34"/>
      <c r="B34" s="45" t="s">
        <v>3</v>
      </c>
      <c r="C34" s="52">
        <f>(D14*D34+E14*E34+F14*F34+G14*G34+H14*H34+I14*I34+J14*J34+K14*K34+L14*L34+M14*M34+N14*N34)/C14</f>
        <v>2757.7023280742137</v>
      </c>
      <c r="D34" s="52">
        <v>709.75717948717954</v>
      </c>
      <c r="E34" s="52">
        <v>1240.1727281460135</v>
      </c>
      <c r="F34" s="52">
        <v>1270.8288303543432</v>
      </c>
      <c r="G34" s="52">
        <v>1692.7814959714267</v>
      </c>
      <c r="H34" s="52">
        <v>2255.8352709656483</v>
      </c>
      <c r="I34" s="52">
        <v>2675.7367162848132</v>
      </c>
      <c r="J34" s="52">
        <v>3456.5890686383786</v>
      </c>
      <c r="K34" s="52">
        <v>3535.2284970498972</v>
      </c>
      <c r="L34" s="52">
        <v>3589.0185148735909</v>
      </c>
      <c r="M34" s="52">
        <v>2917.8388655664157</v>
      </c>
      <c r="N34" s="52">
        <v>1823.3856184193282</v>
      </c>
      <c r="O34" s="53"/>
      <c r="P34" s="42"/>
    </row>
    <row r="35" spans="1:16" ht="12" customHeight="1" x14ac:dyDescent="0.2">
      <c r="A35"/>
      <c r="B35" s="45" t="s">
        <v>4</v>
      </c>
      <c r="C35" s="52">
        <f>(D15*D35+E15*E35+F15*F35+G15*G35+H15*H35+I15*I35+J15*J35+K15*K35+L15*L35+M15*M35+N15*N35)/C15</f>
        <v>2352.2921005469871</v>
      </c>
      <c r="D35" s="52">
        <v>698.19594117647057</v>
      </c>
      <c r="E35" s="52">
        <v>1246.0398492462309</v>
      </c>
      <c r="F35" s="52">
        <v>1292.658352885969</v>
      </c>
      <c r="G35" s="52">
        <v>1569.2698765286921</v>
      </c>
      <c r="H35" s="52">
        <v>1890.6283935619138</v>
      </c>
      <c r="I35" s="52">
        <v>2430.7862562436544</v>
      </c>
      <c r="J35" s="52">
        <v>2851.0410318683353</v>
      </c>
      <c r="K35" s="52">
        <v>2774.8360464359071</v>
      </c>
      <c r="L35" s="52">
        <v>2679.9944447733328</v>
      </c>
      <c r="M35" s="52">
        <v>2557.9565489561619</v>
      </c>
      <c r="N35" s="52">
        <v>1830.3774759678599</v>
      </c>
      <c r="O35" s="53"/>
      <c r="P35"/>
    </row>
    <row r="36" spans="1:16" s="2" customFormat="1" ht="12" customHeight="1" x14ac:dyDescent="0.2">
      <c r="A36" s="34"/>
      <c r="B36" s="46" t="s">
        <v>1</v>
      </c>
      <c r="C36" s="54">
        <f t="shared" ref="C36:N36" si="7">(C34*C14+C35*C15)/C16</f>
        <v>2582.8398283773195</v>
      </c>
      <c r="D36" s="54">
        <f t="shared" si="7"/>
        <v>705.67956431535276</v>
      </c>
      <c r="E36" s="54">
        <f t="shared" si="7"/>
        <v>1242.3111111111111</v>
      </c>
      <c r="F36" s="54">
        <f t="shared" si="7"/>
        <v>1279.5729492481203</v>
      </c>
      <c r="G36" s="54">
        <f t="shared" si="7"/>
        <v>1641.6525074234537</v>
      </c>
      <c r="H36" s="54">
        <f t="shared" si="7"/>
        <v>2099.1095524915977</v>
      </c>
      <c r="I36" s="54">
        <f t="shared" si="7"/>
        <v>2563.5799122366634</v>
      </c>
      <c r="J36" s="54">
        <f t="shared" si="7"/>
        <v>3186.7673017289922</v>
      </c>
      <c r="K36" s="54">
        <f t="shared" si="7"/>
        <v>3208.6952463565476</v>
      </c>
      <c r="L36" s="54">
        <f t="shared" si="7"/>
        <v>3198.1603245450005</v>
      </c>
      <c r="M36" s="54">
        <f t="shared" si="7"/>
        <v>2765.2965653848182</v>
      </c>
      <c r="N36" s="54">
        <f t="shared" si="7"/>
        <v>1826.3767103108635</v>
      </c>
      <c r="O36" s="53"/>
      <c r="P36"/>
    </row>
    <row r="37" spans="1:16" ht="12" customHeight="1" x14ac:dyDescent="0.2">
      <c r="A37"/>
      <c r="B37" s="62" t="s">
        <v>12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  <c r="O37" s="53"/>
      <c r="P37" s="34"/>
    </row>
    <row r="38" spans="1:16" ht="12" customHeight="1" x14ac:dyDescent="0.2">
      <c r="A38"/>
      <c r="B38" s="45" t="s">
        <v>3</v>
      </c>
      <c r="C38" s="52">
        <f>(D18*D38+E18*E38+F18*F38+G18*G38+H18*H38+I18*I38+J18*J38+K18*K38+L18*L38+M18*M38+N18*N38)/C18</f>
        <v>1979.9982600502515</v>
      </c>
      <c r="D38" s="52">
        <v>0</v>
      </c>
      <c r="E38" s="52">
        <v>295.76</v>
      </c>
      <c r="F38" s="52">
        <v>707.36</v>
      </c>
      <c r="G38" s="52">
        <v>1120.23</v>
      </c>
      <c r="H38" s="52">
        <v>1554.91</v>
      </c>
      <c r="I38" s="52">
        <v>2156.96</v>
      </c>
      <c r="J38" s="52">
        <v>2692.29</v>
      </c>
      <c r="K38" s="52">
        <v>2514.88</v>
      </c>
      <c r="L38" s="52">
        <v>2517.83</v>
      </c>
      <c r="M38" s="52">
        <v>1919.67</v>
      </c>
      <c r="N38" s="52">
        <v>1190.56</v>
      </c>
      <c r="O38" s="53"/>
      <c r="P38" s="42"/>
    </row>
    <row r="39" spans="1:16" ht="12" customHeight="1" x14ac:dyDescent="0.2">
      <c r="A39"/>
      <c r="B39" s="45" t="s">
        <v>4</v>
      </c>
      <c r="C39" s="52">
        <f>(D19*D39+E19*E39+F19*F39+G19*G39+H19*H39+I19*I39+J19*J39+K19*K39+L19*L39+M19*M39+N19*N39)/C19</f>
        <v>2031.9353434313136</v>
      </c>
      <c r="D39" s="52">
        <v>0</v>
      </c>
      <c r="E39" s="52">
        <v>461.37</v>
      </c>
      <c r="F39" s="52">
        <v>602.42999999999995</v>
      </c>
      <c r="G39" s="52">
        <v>1021.28</v>
      </c>
      <c r="H39" s="52">
        <v>1542.44</v>
      </c>
      <c r="I39" s="52">
        <v>2279.79</v>
      </c>
      <c r="J39" s="52">
        <v>2550.8000000000002</v>
      </c>
      <c r="K39" s="52">
        <v>2961.2</v>
      </c>
      <c r="L39" s="52">
        <v>2702.36</v>
      </c>
      <c r="M39" s="52">
        <v>1724.47</v>
      </c>
      <c r="N39" s="52">
        <v>1383.67</v>
      </c>
      <c r="O39" s="53"/>
      <c r="P39"/>
    </row>
    <row r="40" spans="1:16" s="2" customFormat="1" ht="12" customHeight="1" x14ac:dyDescent="0.2">
      <c r="A40" s="34"/>
      <c r="B40" s="46" t="s">
        <v>1</v>
      </c>
      <c r="C40" s="54">
        <f>(C38*C18+C39*C19)/C20</f>
        <v>2015.1501552984164</v>
      </c>
      <c r="D40" s="54">
        <f>IFERROR((D38*D18+D39*D19)/D20,0)</f>
        <v>0</v>
      </c>
      <c r="E40" s="54">
        <f t="shared" ref="E40:N40" si="8">(E38*E18+E39*E19)/E20</f>
        <v>381.42034482758618</v>
      </c>
      <c r="F40" s="54">
        <f t="shared" si="8"/>
        <v>637.49798955613574</v>
      </c>
      <c r="G40" s="54">
        <f t="shared" si="8"/>
        <v>1050.6016481639624</v>
      </c>
      <c r="H40" s="54">
        <f t="shared" si="8"/>
        <v>1545.9540901771336</v>
      </c>
      <c r="I40" s="54">
        <f t="shared" si="8"/>
        <v>2240.5049860335193</v>
      </c>
      <c r="J40" s="54">
        <f t="shared" si="8"/>
        <v>2594.9352329545454</v>
      </c>
      <c r="K40" s="54">
        <f t="shared" si="8"/>
        <v>2816.4181463414634</v>
      </c>
      <c r="L40" s="54">
        <f t="shared" si="8"/>
        <v>2635.7322135007848</v>
      </c>
      <c r="M40" s="54">
        <f t="shared" si="8"/>
        <v>1811.0369565217391</v>
      </c>
      <c r="N40" s="54">
        <f t="shared" si="8"/>
        <v>1279.976692607004</v>
      </c>
      <c r="O40" s="53"/>
      <c r="P40" s="34"/>
    </row>
  </sheetData>
  <mergeCells count="1">
    <mergeCell ref="B1:O1"/>
  </mergeCells>
  <pageMargins left="0.35433070866141736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Осигурени лица</vt:lpstr>
      <vt:lpstr>Натрупани средства</vt:lpstr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кфн</dc:creator>
  <cp:lastModifiedBy>FSC</cp:lastModifiedBy>
  <cp:lastPrinted>2025-08-04T12:58:12Z</cp:lastPrinted>
  <dcterms:created xsi:type="dcterms:W3CDTF">2007-02-26T17:24:26Z</dcterms:created>
  <dcterms:modified xsi:type="dcterms:W3CDTF">2025-11-11T15:08:11Z</dcterms:modified>
</cp:coreProperties>
</file>