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1_2025\Чисти Q1 2025\"/>
    </mc:Choice>
  </mc:AlternateContent>
  <bookViews>
    <workbookView xWindow="0" yWindow="0" windowWidth="14250" windowHeight="9525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3-ПОД" sheetId="27" r:id="rId4"/>
    <sheet name="Таблица №3.1-ПОД" sheetId="28" r:id="rId5"/>
    <sheet name="Таблица №4-ПОД" sheetId="29" r:id="rId6"/>
    <sheet name="Таблица №4.1-ПОД" sheetId="30" r:id="rId7"/>
    <sheet name="Таблица №1-ПФ" sheetId="11" r:id="rId8"/>
    <sheet name="Таблица №1.1-ПФ" sheetId="12" r:id="rId9"/>
    <sheet name="Таблица№1.2-ПФ" sheetId="15" r:id="rId10"/>
    <sheet name="Таблица№ 2-ПФ" sheetId="16" r:id="rId11"/>
    <sheet name="Таблица №2.1-ПФ" sheetId="17" r:id="rId12"/>
    <sheet name="Таблица№1-Ф" sheetId="13" r:id="rId13"/>
    <sheet name="Таблица №1.1-Ф" sheetId="14" r:id="rId14"/>
    <sheet name="Таблица №2-Ф" sheetId="18" r:id="rId15"/>
    <sheet name="Таблица №2.1-Ф " sheetId="19" r:id="rId16"/>
    <sheet name="Графика №1-Ф " sheetId="20" r:id="rId17"/>
    <sheet name="Графика №2-Ф " sheetId="22" r:id="rId18"/>
    <sheet name="Графика №3-Ф" sheetId="21" r:id="rId19"/>
    <sheet name="Графика №4-Ф" sheetId="23" r:id="rId20"/>
  </sheets>
  <calcPr calcId="162913"/>
</workbook>
</file>

<file path=xl/calcChain.xml><?xml version="1.0" encoding="utf-8"?>
<calcChain xmlns="http://schemas.openxmlformats.org/spreadsheetml/2006/main">
  <c r="H15" i="19" l="1"/>
  <c r="C15" i="19"/>
  <c r="D15" i="19"/>
  <c r="E15" i="19"/>
  <c r="F15" i="19"/>
  <c r="G15" i="19"/>
  <c r="B15" i="19"/>
  <c r="B8" i="29" l="1"/>
  <c r="C8" i="29"/>
  <c r="D8" i="29"/>
  <c r="E8" i="29"/>
  <c r="F8" i="29"/>
  <c r="G8" i="29"/>
  <c r="H8" i="29"/>
  <c r="I8" i="29"/>
  <c r="J8" i="29"/>
  <c r="K8" i="29"/>
  <c r="L8" i="29"/>
  <c r="M8" i="29"/>
  <c r="N8" i="29"/>
  <c r="O8" i="29"/>
  <c r="P8" i="29"/>
  <c r="Q8" i="29"/>
  <c r="R8" i="29"/>
  <c r="S8" i="29"/>
  <c r="T8" i="29"/>
  <c r="U8" i="29"/>
  <c r="V8" i="29"/>
  <c r="W8" i="29"/>
  <c r="X8" i="29"/>
  <c r="Y8" i="29"/>
  <c r="Z8" i="29"/>
  <c r="AA8" i="29"/>
  <c r="AB8" i="29"/>
  <c r="AC8" i="29"/>
  <c r="AD8" i="29"/>
  <c r="AE8" i="29"/>
  <c r="AF8" i="29"/>
  <c r="AG8" i="29"/>
  <c r="AH8" i="29"/>
  <c r="AI8" i="29"/>
  <c r="AJ8" i="29"/>
  <c r="AK8" i="29"/>
  <c r="AL8" i="29"/>
  <c r="AM8" i="29"/>
  <c r="AN8" i="29"/>
  <c r="AO8" i="29"/>
  <c r="AP8" i="29"/>
  <c r="J6" i="28"/>
  <c r="K6" i="28"/>
  <c r="L6" i="28"/>
  <c r="M6" i="28"/>
  <c r="J7" i="28"/>
  <c r="K7" i="28"/>
  <c r="L7" i="28"/>
  <c r="M7" i="28"/>
  <c r="J8" i="28"/>
  <c r="K8" i="28"/>
  <c r="L8" i="28"/>
  <c r="M8" i="28"/>
  <c r="J9" i="28"/>
  <c r="K9" i="28"/>
  <c r="L9" i="28"/>
  <c r="M9" i="28"/>
  <c r="J10" i="28"/>
  <c r="K10" i="28"/>
  <c r="L10" i="28"/>
  <c r="M10" i="28"/>
  <c r="J11" i="28"/>
  <c r="K11" i="28"/>
  <c r="L11" i="28"/>
  <c r="M11" i="28"/>
  <c r="J12" i="28"/>
  <c r="K12" i="28"/>
  <c r="L12" i="28"/>
  <c r="M12" i="28"/>
  <c r="J13" i="28"/>
  <c r="K13" i="28"/>
  <c r="L13" i="28"/>
  <c r="M13" i="28"/>
  <c r="J14" i="28"/>
  <c r="K14" i="28"/>
  <c r="L14" i="28"/>
  <c r="M14" i="28"/>
  <c r="B6" i="28"/>
  <c r="C6" i="28"/>
  <c r="D6" i="28"/>
  <c r="E6" i="28"/>
  <c r="F6" i="28"/>
  <c r="G6" i="28"/>
  <c r="B7" i="28"/>
  <c r="C7" i="28"/>
  <c r="D7" i="28"/>
  <c r="E7" i="28"/>
  <c r="F7" i="28"/>
  <c r="G7" i="28"/>
  <c r="B8" i="28"/>
  <c r="C8" i="28"/>
  <c r="D8" i="28"/>
  <c r="E8" i="28"/>
  <c r="F8" i="28"/>
  <c r="G8" i="28"/>
  <c r="B9" i="28"/>
  <c r="C9" i="28"/>
  <c r="D9" i="28"/>
  <c r="E9" i="28"/>
  <c r="F9" i="28"/>
  <c r="G9" i="28"/>
  <c r="B10" i="28"/>
  <c r="C10" i="28"/>
  <c r="D10" i="28"/>
  <c r="E10" i="28"/>
  <c r="F10" i="28"/>
  <c r="G10" i="28"/>
  <c r="B11" i="28"/>
  <c r="C11" i="28"/>
  <c r="D11" i="28"/>
  <c r="E11" i="28"/>
  <c r="F11" i="28"/>
  <c r="G11" i="28"/>
  <c r="B12" i="28"/>
  <c r="C12" i="28"/>
  <c r="D12" i="28"/>
  <c r="E12" i="28"/>
  <c r="F12" i="28"/>
  <c r="G12" i="28"/>
  <c r="B13" i="28"/>
  <c r="C13" i="28"/>
  <c r="D13" i="28"/>
  <c r="E13" i="28"/>
  <c r="F13" i="28"/>
  <c r="G13" i="28"/>
  <c r="B14" i="28"/>
  <c r="C14" i="28"/>
  <c r="D14" i="28"/>
  <c r="E14" i="28"/>
  <c r="F14" i="28"/>
  <c r="G14" i="28"/>
  <c r="H6" i="26" l="1"/>
  <c r="H7" i="26"/>
  <c r="H8" i="26"/>
  <c r="H9" i="26"/>
  <c r="H10" i="26"/>
  <c r="H11" i="26"/>
  <c r="H12" i="26"/>
  <c r="H13" i="26"/>
  <c r="H14" i="26"/>
  <c r="G6" i="26"/>
  <c r="G7" i="26"/>
  <c r="G8" i="26"/>
  <c r="G9" i="26"/>
  <c r="G10" i="26"/>
  <c r="G11" i="26"/>
  <c r="G12" i="26"/>
  <c r="G13" i="26"/>
  <c r="G14" i="26"/>
  <c r="F6" i="26"/>
  <c r="F7" i="26"/>
  <c r="F8" i="26"/>
  <c r="F9" i="26"/>
  <c r="F10" i="26"/>
  <c r="F11" i="26"/>
  <c r="F12" i="26"/>
  <c r="F13" i="26"/>
  <c r="F14" i="26"/>
  <c r="D6" i="26"/>
  <c r="D7" i="26"/>
  <c r="D8" i="26"/>
  <c r="D9" i="26"/>
  <c r="D10" i="26"/>
  <c r="D11" i="26"/>
  <c r="D12" i="26"/>
  <c r="D13" i="26"/>
  <c r="D14" i="26"/>
  <c r="C6" i="26"/>
  <c r="C7" i="26"/>
  <c r="C8" i="26"/>
  <c r="C9" i="26"/>
  <c r="C10" i="26"/>
  <c r="C11" i="26"/>
  <c r="C12" i="26"/>
  <c r="C13" i="26"/>
  <c r="C14" i="26"/>
  <c r="B6" i="26"/>
  <c r="B7" i="26"/>
  <c r="B8" i="26"/>
  <c r="B9" i="26"/>
  <c r="B10" i="26"/>
  <c r="B11" i="26"/>
  <c r="B12" i="26"/>
  <c r="B13" i="26"/>
  <c r="B14" i="26"/>
  <c r="B5" i="26"/>
  <c r="Q4" i="31" l="1"/>
  <c r="O4" i="31"/>
  <c r="M4" i="31"/>
  <c r="K4" i="31"/>
  <c r="I4" i="31"/>
  <c r="G4" i="31"/>
  <c r="E4" i="31"/>
  <c r="F6" i="15" l="1"/>
  <c r="F4" i="15"/>
  <c r="AQ5" i="29"/>
  <c r="B15" i="27"/>
  <c r="P5" i="31"/>
  <c r="W6" i="24"/>
  <c r="V6" i="24"/>
  <c r="E15" i="16" l="1"/>
  <c r="E14" i="17" s="1"/>
  <c r="E5" i="12"/>
  <c r="E6" i="12"/>
  <c r="E7" i="12"/>
  <c r="E8" i="12"/>
  <c r="E9" i="12"/>
  <c r="E10" i="12"/>
  <c r="E11" i="12"/>
  <c r="E12" i="12"/>
  <c r="E13" i="12"/>
  <c r="E14" i="12"/>
  <c r="E5" i="17" l="1"/>
  <c r="E9" i="17"/>
  <c r="E13" i="17"/>
  <c r="E15" i="12"/>
  <c r="E8" i="17"/>
  <c r="E12" i="17"/>
  <c r="E7" i="17"/>
  <c r="E11" i="17"/>
  <c r="E6" i="17"/>
  <c r="E10" i="17"/>
  <c r="H5" i="18"/>
  <c r="H6" i="18"/>
  <c r="H7" i="18"/>
  <c r="H8" i="18"/>
  <c r="H9" i="18"/>
  <c r="H10" i="18"/>
  <c r="H11" i="18"/>
  <c r="H12" i="18"/>
  <c r="H13" i="18"/>
  <c r="H4" i="18"/>
  <c r="F14" i="18"/>
  <c r="F13" i="19" s="1"/>
  <c r="G14" i="18"/>
  <c r="G8" i="19" s="1"/>
  <c r="F8" i="14"/>
  <c r="F14" i="13"/>
  <c r="F11" i="14" s="1"/>
  <c r="G14" i="13"/>
  <c r="G13" i="14" s="1"/>
  <c r="H5" i="13"/>
  <c r="H6" i="13"/>
  <c r="H7" i="13"/>
  <c r="H8" i="13"/>
  <c r="H9" i="13"/>
  <c r="H10" i="13"/>
  <c r="H11" i="13"/>
  <c r="H12" i="13"/>
  <c r="H13" i="13"/>
  <c r="H4" i="13"/>
  <c r="H14" i="18" l="1"/>
  <c r="F12" i="14"/>
  <c r="E15" i="17"/>
  <c r="G6" i="14"/>
  <c r="F4" i="14"/>
  <c r="G10" i="14"/>
  <c r="F11" i="19"/>
  <c r="G11" i="19"/>
  <c r="G4" i="19"/>
  <c r="G12" i="19"/>
  <c r="G7" i="19"/>
  <c r="F6" i="19"/>
  <c r="F7" i="19"/>
  <c r="F10" i="19"/>
  <c r="F5" i="14"/>
  <c r="F9" i="14"/>
  <c r="F13" i="14"/>
  <c r="G7" i="14"/>
  <c r="G11" i="14"/>
  <c r="F6" i="14"/>
  <c r="F10" i="14"/>
  <c r="G4" i="14"/>
  <c r="G8" i="14"/>
  <c r="G12" i="14"/>
  <c r="F7" i="14"/>
  <c r="G5" i="14"/>
  <c r="G9" i="14"/>
  <c r="F4" i="19"/>
  <c r="F8" i="19"/>
  <c r="F12" i="19"/>
  <c r="G5" i="19"/>
  <c r="G9" i="19"/>
  <c r="G13" i="19"/>
  <c r="F5" i="19"/>
  <c r="F9" i="19"/>
  <c r="G6" i="19"/>
  <c r="G10" i="19"/>
  <c r="E15" i="26"/>
  <c r="F14" i="14" l="1"/>
  <c r="G14" i="19"/>
  <c r="F14" i="19"/>
  <c r="G14" i="14"/>
  <c r="B6" i="12"/>
  <c r="D6" i="12"/>
  <c r="C5" i="12"/>
  <c r="C6" i="12"/>
  <c r="C7" i="12"/>
  <c r="D7" i="12"/>
  <c r="C8" i="12"/>
  <c r="D8" i="12"/>
  <c r="C9" i="12"/>
  <c r="D9" i="12"/>
  <c r="C10" i="12"/>
  <c r="D10" i="12"/>
  <c r="C11" i="12"/>
  <c r="D11" i="12"/>
  <c r="C12" i="12"/>
  <c r="D12" i="12"/>
  <c r="C13" i="12"/>
  <c r="D13" i="12"/>
  <c r="C14" i="12"/>
  <c r="D14" i="12"/>
  <c r="B7" i="12"/>
  <c r="B9" i="12"/>
  <c r="B11" i="12"/>
  <c r="B13" i="12"/>
  <c r="B5" i="12"/>
  <c r="AU7" i="29"/>
  <c r="AU6" i="29"/>
  <c r="AU5" i="29"/>
  <c r="AT7" i="29"/>
  <c r="AT6" i="29"/>
  <c r="AT5" i="29"/>
  <c r="B5" i="30"/>
  <c r="B12" i="12" l="1"/>
  <c r="B8" i="12"/>
  <c r="D5" i="12"/>
  <c r="B14" i="12"/>
  <c r="B10" i="12"/>
  <c r="AE5" i="30"/>
  <c r="AE7" i="30"/>
  <c r="AE6" i="30"/>
  <c r="AD5" i="30"/>
  <c r="AD6" i="30"/>
  <c r="AD7" i="30"/>
  <c r="AF5" i="30"/>
  <c r="AF7" i="30"/>
  <c r="AF6" i="30"/>
  <c r="AC6" i="30"/>
  <c r="AC7" i="30"/>
  <c r="AC5" i="30"/>
  <c r="W5" i="30"/>
  <c r="W8" i="30" s="1"/>
  <c r="W7" i="30"/>
  <c r="W6" i="30"/>
  <c r="Q6" i="30"/>
  <c r="Q5" i="30"/>
  <c r="Q7" i="30"/>
  <c r="K6" i="30"/>
  <c r="K5" i="30"/>
  <c r="K7" i="30"/>
  <c r="AA7" i="30"/>
  <c r="AA5" i="30"/>
  <c r="AA6" i="30"/>
  <c r="X6" i="30"/>
  <c r="X7" i="30"/>
  <c r="X5" i="30"/>
  <c r="U5" i="30"/>
  <c r="U6" i="30"/>
  <c r="U7" i="30"/>
  <c r="R5" i="30"/>
  <c r="R7" i="30"/>
  <c r="R6" i="30"/>
  <c r="R8" i="30" s="1"/>
  <c r="O7" i="30"/>
  <c r="O6" i="30"/>
  <c r="O5" i="30"/>
  <c r="L6" i="30"/>
  <c r="L7" i="30"/>
  <c r="L5" i="30"/>
  <c r="I7" i="30"/>
  <c r="I6" i="30"/>
  <c r="I5" i="30"/>
  <c r="F5" i="30"/>
  <c r="F6" i="30"/>
  <c r="F7" i="30"/>
  <c r="F8" i="30" s="1"/>
  <c r="Z5" i="30"/>
  <c r="Z6" i="30"/>
  <c r="Z7" i="30"/>
  <c r="T5" i="30"/>
  <c r="T7" i="30"/>
  <c r="T6" i="30"/>
  <c r="N7" i="30"/>
  <c r="N6" i="30"/>
  <c r="N5" i="30"/>
  <c r="AB6" i="30"/>
  <c r="AB5" i="30"/>
  <c r="AB7" i="30"/>
  <c r="Y6" i="30"/>
  <c r="Y7" i="30"/>
  <c r="Y5" i="30"/>
  <c r="V5" i="30"/>
  <c r="V6" i="30"/>
  <c r="V7" i="30"/>
  <c r="S5" i="30"/>
  <c r="S7" i="30"/>
  <c r="S6" i="30"/>
  <c r="P5" i="30"/>
  <c r="P7" i="30"/>
  <c r="P6" i="30"/>
  <c r="M6" i="30"/>
  <c r="M5" i="30"/>
  <c r="M7" i="30"/>
  <c r="J5" i="30"/>
  <c r="J7" i="30"/>
  <c r="J6" i="30"/>
  <c r="G5" i="30"/>
  <c r="G7" i="30"/>
  <c r="G6" i="30"/>
  <c r="H6" i="30"/>
  <c r="H7" i="30"/>
  <c r="H5" i="30"/>
  <c r="E7" i="30"/>
  <c r="E5" i="30"/>
  <c r="E6" i="30"/>
  <c r="D6" i="30"/>
  <c r="B6" i="30"/>
  <c r="C6" i="30"/>
  <c r="AT8" i="29"/>
  <c r="AJ6" i="30" s="1"/>
  <c r="D5" i="30"/>
  <c r="B7" i="30"/>
  <c r="D7" i="30"/>
  <c r="C5" i="30"/>
  <c r="C7" i="30"/>
  <c r="AU8" i="29"/>
  <c r="D15" i="12"/>
  <c r="C15" i="12"/>
  <c r="B15" i="16"/>
  <c r="B8" i="17" s="1"/>
  <c r="C15" i="16"/>
  <c r="C5" i="17" s="1"/>
  <c r="D15" i="16"/>
  <c r="D8" i="17" s="1"/>
  <c r="C14" i="18"/>
  <c r="C4" i="19" s="1"/>
  <c r="D14" i="18"/>
  <c r="D4" i="19" s="1"/>
  <c r="E14" i="18"/>
  <c r="E6" i="19" s="1"/>
  <c r="B14" i="18"/>
  <c r="F5" i="15"/>
  <c r="F7" i="15"/>
  <c r="F8" i="15"/>
  <c r="F9" i="15"/>
  <c r="F10" i="15"/>
  <c r="F11" i="15"/>
  <c r="F12" i="15"/>
  <c r="F13" i="15"/>
  <c r="B14" i="17" l="1"/>
  <c r="B10" i="17"/>
  <c r="B6" i="17"/>
  <c r="B13" i="17"/>
  <c r="B9" i="17"/>
  <c r="B15" i="12"/>
  <c r="Y8" i="30"/>
  <c r="Z8" i="30"/>
  <c r="AB8" i="30"/>
  <c r="AJ7" i="30"/>
  <c r="D11" i="19"/>
  <c r="D7" i="19"/>
  <c r="C11" i="19"/>
  <c r="C7" i="19"/>
  <c r="D13" i="19"/>
  <c r="D9" i="19"/>
  <c r="D5" i="19"/>
  <c r="C13" i="19"/>
  <c r="C9" i="19"/>
  <c r="C5" i="19"/>
  <c r="AJ5" i="30"/>
  <c r="U8" i="30"/>
  <c r="C8" i="30"/>
  <c r="AD8" i="30"/>
  <c r="E8" i="30"/>
  <c r="L8" i="30"/>
  <c r="B8" i="30"/>
  <c r="I8" i="30"/>
  <c r="X8" i="30"/>
  <c r="G8" i="30"/>
  <c r="AE8" i="30"/>
  <c r="V8" i="30"/>
  <c r="M8" i="30"/>
  <c r="AC8" i="30"/>
  <c r="P8" i="30"/>
  <c r="AF8" i="30"/>
  <c r="O8" i="30"/>
  <c r="Q8" i="30"/>
  <c r="T8" i="30"/>
  <c r="S8" i="30"/>
  <c r="D8" i="30"/>
  <c r="N8" i="30"/>
  <c r="K8" i="30"/>
  <c r="AA8" i="30"/>
  <c r="H8" i="30"/>
  <c r="J8" i="30"/>
  <c r="E14" i="19"/>
  <c r="B12" i="19"/>
  <c r="B8" i="19"/>
  <c r="B7" i="19"/>
  <c r="B4" i="19"/>
  <c r="B10" i="19"/>
  <c r="B6" i="19"/>
  <c r="D12" i="19"/>
  <c r="D10" i="19"/>
  <c r="D8" i="19"/>
  <c r="D6" i="19"/>
  <c r="B11" i="19"/>
  <c r="B13" i="19"/>
  <c r="B9" i="19"/>
  <c r="B5" i="19"/>
  <c r="C12" i="19"/>
  <c r="C10" i="19"/>
  <c r="C8" i="19"/>
  <c r="C6" i="19"/>
  <c r="B5" i="17"/>
  <c r="B11" i="17"/>
  <c r="B7" i="17"/>
  <c r="C12" i="17"/>
  <c r="D11" i="17"/>
  <c r="C8" i="17"/>
  <c r="D7" i="17"/>
  <c r="D14" i="17"/>
  <c r="C11" i="17"/>
  <c r="D10" i="17"/>
  <c r="C7" i="17"/>
  <c r="D6" i="17"/>
  <c r="D13" i="17"/>
  <c r="C10" i="17"/>
  <c r="D9" i="17"/>
  <c r="C6" i="17"/>
  <c r="D5" i="17"/>
  <c r="C14" i="17"/>
  <c r="B12" i="17"/>
  <c r="C13" i="17"/>
  <c r="D12" i="17"/>
  <c r="C9" i="17"/>
  <c r="AJ8" i="30" l="1"/>
  <c r="C14" i="19"/>
  <c r="D14" i="19"/>
  <c r="B14" i="19"/>
  <c r="D15" i="17"/>
  <c r="C15" i="17"/>
  <c r="H12" i="19"/>
  <c r="H13" i="19"/>
  <c r="H8" i="19"/>
  <c r="H9" i="19"/>
  <c r="H6" i="19"/>
  <c r="H10" i="19"/>
  <c r="H4" i="19"/>
  <c r="H7" i="19"/>
  <c r="H5" i="19"/>
  <c r="H11" i="19"/>
  <c r="B15" i="17"/>
  <c r="B14" i="13"/>
  <c r="B6" i="14" s="1"/>
  <c r="B5" i="14" l="1"/>
  <c r="B13" i="14"/>
  <c r="B9" i="14"/>
  <c r="H14" i="19"/>
  <c r="B12" i="14"/>
  <c r="B8" i="14"/>
  <c r="B11" i="14"/>
  <c r="B7" i="14"/>
  <c r="B4" i="14"/>
  <c r="B10" i="14"/>
  <c r="AQ6" i="29"/>
  <c r="M15" i="27"/>
  <c r="G15" i="27"/>
  <c r="F15" i="27"/>
  <c r="E15" i="27"/>
  <c r="D15" i="27"/>
  <c r="C15" i="27"/>
  <c r="B14" i="14" l="1"/>
  <c r="C5" i="28"/>
  <c r="D5" i="28"/>
  <c r="B5" i="28"/>
  <c r="F5" i="28"/>
  <c r="G5" i="28"/>
  <c r="M5" i="28"/>
  <c r="E5" i="28"/>
  <c r="Q6" i="31"/>
  <c r="Q7" i="31"/>
  <c r="Q8" i="31"/>
  <c r="Q9" i="31"/>
  <c r="Q10" i="31"/>
  <c r="Q11" i="31"/>
  <c r="Q12" i="31"/>
  <c r="Q13" i="31"/>
  <c r="Q14" i="31"/>
  <c r="Q5" i="31"/>
  <c r="P6" i="31"/>
  <c r="P7" i="31"/>
  <c r="P8" i="31"/>
  <c r="P9" i="31"/>
  <c r="P10" i="31"/>
  <c r="P11" i="31"/>
  <c r="P12" i="31"/>
  <c r="P13" i="31"/>
  <c r="P14" i="31"/>
  <c r="O15" i="31"/>
  <c r="N15" i="31"/>
  <c r="M15" i="31"/>
  <c r="L15" i="31"/>
  <c r="K15" i="31"/>
  <c r="J15" i="31"/>
  <c r="I15" i="31"/>
  <c r="H15" i="31"/>
  <c r="G15" i="31"/>
  <c r="F15" i="31"/>
  <c r="E15" i="31"/>
  <c r="D15" i="31"/>
  <c r="C15" i="31"/>
  <c r="B15" i="31"/>
  <c r="D4" i="31"/>
  <c r="W11" i="24"/>
  <c r="W10" i="24"/>
  <c r="W9" i="24"/>
  <c r="W8" i="24"/>
  <c r="W7" i="24"/>
  <c r="G5" i="26" l="1"/>
  <c r="C5" i="26"/>
  <c r="D5" i="26"/>
  <c r="F5" i="26"/>
  <c r="P15" i="31"/>
  <c r="Q15" i="31"/>
  <c r="B15" i="28"/>
  <c r="E15" i="28"/>
  <c r="G15" i="28"/>
  <c r="F15" i="28"/>
  <c r="M15" i="28"/>
  <c r="C15" i="28"/>
  <c r="D15" i="28"/>
  <c r="C14" i="15"/>
  <c r="D14" i="15"/>
  <c r="E14" i="15"/>
  <c r="B14" i="15"/>
  <c r="E16" i="26" l="1"/>
  <c r="B16" i="26"/>
  <c r="D16" i="26"/>
  <c r="G16" i="26"/>
  <c r="C16" i="26"/>
  <c r="H5" i="26"/>
  <c r="B15" i="26"/>
  <c r="D15" i="26"/>
  <c r="F15" i="26"/>
  <c r="G15" i="26"/>
  <c r="C15" i="26"/>
  <c r="F16" i="26"/>
  <c r="F14" i="15"/>
  <c r="C14" i="13"/>
  <c r="D14" i="13"/>
  <c r="E14" i="13"/>
  <c r="H14" i="13"/>
  <c r="H15" i="26" l="1"/>
  <c r="F15" i="14"/>
  <c r="G15" i="14"/>
  <c r="E15" i="14"/>
  <c r="E6" i="14"/>
  <c r="E14" i="14" s="1"/>
  <c r="D4" i="14"/>
  <c r="D6" i="14"/>
  <c r="D8" i="14"/>
  <c r="D10" i="14"/>
  <c r="D12" i="14"/>
  <c r="D15" i="14"/>
  <c r="D5" i="14"/>
  <c r="D7" i="14"/>
  <c r="D9" i="14"/>
  <c r="D11" i="14"/>
  <c r="D13" i="14"/>
  <c r="C15" i="14"/>
  <c r="C5" i="14"/>
  <c r="C7" i="14"/>
  <c r="C9" i="14"/>
  <c r="C11" i="14"/>
  <c r="C13" i="14"/>
  <c r="C4" i="14"/>
  <c r="C6" i="14"/>
  <c r="C8" i="14"/>
  <c r="C10" i="14"/>
  <c r="C12" i="14"/>
  <c r="H6" i="14"/>
  <c r="B15" i="14"/>
  <c r="H10" i="14"/>
  <c r="H4" i="14"/>
  <c r="H11" i="14"/>
  <c r="H5" i="14"/>
  <c r="H7" i="14"/>
  <c r="H12" i="14"/>
  <c r="H13" i="14"/>
  <c r="H8" i="14"/>
  <c r="H9" i="14"/>
  <c r="AR5" i="29"/>
  <c r="AS5" i="29"/>
  <c r="AR6" i="29"/>
  <c r="AS6" i="29"/>
  <c r="AR7" i="29"/>
  <c r="AS7" i="29"/>
  <c r="AQ7" i="29"/>
  <c r="H15" i="14" l="1"/>
  <c r="AR8" i="29"/>
  <c r="AH7" i="30" s="1"/>
  <c r="AQ8" i="29"/>
  <c r="AG6" i="30" s="1"/>
  <c r="AS8" i="29"/>
  <c r="AI7" i="30" s="1"/>
  <c r="H14" i="14"/>
  <c r="C14" i="14"/>
  <c r="D14" i="14"/>
  <c r="H15" i="27"/>
  <c r="H7" i="28" s="1"/>
  <c r="H15" i="28" s="1"/>
  <c r="I15" i="27"/>
  <c r="I7" i="28" s="1"/>
  <c r="I15" i="28" s="1"/>
  <c r="J15" i="27"/>
  <c r="K15" i="27"/>
  <c r="L15" i="27"/>
  <c r="AI5" i="30" l="1"/>
  <c r="AH6" i="30"/>
  <c r="AI6" i="30"/>
  <c r="AG5" i="30"/>
  <c r="AG7" i="30"/>
  <c r="AH5" i="30"/>
  <c r="K5" i="28"/>
  <c r="L5" i="28"/>
  <c r="J5" i="28"/>
  <c r="V7" i="24"/>
  <c r="V8" i="24"/>
  <c r="V9" i="24"/>
  <c r="V10" i="24"/>
  <c r="V11" i="24"/>
  <c r="AI8" i="30" l="1"/>
  <c r="AG8" i="30"/>
  <c r="AH8" i="30"/>
  <c r="K15" i="28"/>
  <c r="L15" i="28"/>
  <c r="J15" i="28"/>
  <c r="H16" i="26"/>
  <c r="E4" i="27" l="1"/>
  <c r="G4" i="27" s="1"/>
  <c r="I4" i="27" s="1"/>
  <c r="K4" i="27" s="1"/>
  <c r="D4" i="27"/>
  <c r="F4" i="27" s="1"/>
  <c r="H4" i="27" s="1"/>
  <c r="J4" i="27" s="1"/>
  <c r="E4" i="24"/>
  <c r="G4" i="24" s="1"/>
  <c r="I4" i="24" s="1"/>
  <c r="K4" i="24" s="1"/>
  <c r="M4" i="24" s="1"/>
  <c r="O4" i="24" s="1"/>
  <c r="Q4" i="24" s="1"/>
  <c r="S4" i="24" s="1"/>
  <c r="U4" i="24" s="1"/>
  <c r="W4" i="24" s="1"/>
  <c r="D4" i="24"/>
  <c r="F4" i="24" s="1"/>
  <c r="H4" i="24" s="1"/>
  <c r="J4" i="24" s="1"/>
  <c r="L4" i="24" s="1"/>
  <c r="N4" i="24" s="1"/>
  <c r="P4" i="24" s="1"/>
  <c r="R4" i="24" s="1"/>
  <c r="T4" i="24" s="1"/>
  <c r="V4" i="24" s="1"/>
  <c r="L4" i="27" l="1"/>
  <c r="L4" i="28" s="1"/>
  <c r="J4" i="28"/>
  <c r="M4" i="27"/>
  <c r="M4" i="28" s="1"/>
  <c r="K4" i="28"/>
  <c r="F4" i="31"/>
  <c r="H4" i="31" s="1"/>
  <c r="J4" i="31" s="1"/>
  <c r="P4" i="31" l="1"/>
  <c r="L4" i="31"/>
  <c r="N4" i="31" s="1"/>
  <c r="I4" i="28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<sst xmlns="http://schemas.openxmlformats.org/spreadsheetml/2006/main" count="414" uniqueCount="116">
  <si>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</si>
  <si>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</si>
  <si>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</si>
  <si>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</si>
  <si>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</si>
  <si>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ПОД "АЛИАНЦ БЪЛГАРИЯ" АД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</si>
  <si>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</si>
  <si>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</si>
  <si>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</si>
  <si>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</si>
  <si>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</si>
  <si>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</si>
  <si>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</si>
  <si>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</si>
  <si>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</si>
  <si>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</si>
  <si>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ПОК "ДОВЕРИЕ" АД </t>
  </si>
  <si>
    <t xml:space="preserve">ПОК "СЪГЛАСИЕ" АД </t>
  </si>
  <si>
    <t>ПОД  "БЪДЕЩЕ" АД</t>
  </si>
  <si>
    <t>ОБЩО</t>
  </si>
  <si>
    <t>(%)</t>
  </si>
  <si>
    <t>УПФ</t>
  </si>
  <si>
    <t>ППФ</t>
  </si>
  <si>
    <t xml:space="preserve">ОБЩО 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</si>
  <si>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</si>
  <si>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</si>
  <si>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</si>
  <si>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</si>
  <si>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</si>
  <si>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</si>
  <si>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</si>
  <si>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</si>
  <si>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</si>
  <si>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</si>
  <si>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</si>
  <si>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</si>
  <si>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</si>
  <si>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</si>
  <si>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</si>
  <si>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</si>
  <si>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 xml:space="preserve">ПОД "АЛИАНЦ БЪЛГАРИЯ" АД         </t>
  </si>
  <si>
    <t xml:space="preserve">ПОК "ДОВЕРИЕ" АД            </t>
  </si>
  <si>
    <t xml:space="preserve">ПОК "СЪГЛАСИЕ" АД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</si>
  <si>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</si>
  <si>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</si>
  <si>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</si>
  <si>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</si>
  <si>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</si>
  <si>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ПОК         "ДОВЕРИЕ" АД  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</si>
  <si>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</si>
  <si>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</si>
  <si>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Година, Месец 
ПОД                                                                                    .      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</si>
  <si>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</si>
  <si>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</si>
  <si>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</si>
  <si>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</si>
  <si>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</si>
  <si>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</si>
  <si>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</si>
  <si>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                                                       Период 
Финансови показатели                        </t>
  </si>
  <si>
    <t>"ПОД ДАЛЛБОГГ: ЖИВОТ И ЗДРАВЕ" ЕАД</t>
  </si>
  <si>
    <t>"ПОК ОББ" ЕАД</t>
  </si>
  <si>
    <t>ПОК "ДСК - РОДИНА" АД</t>
  </si>
  <si>
    <t xml:space="preserve">ПОК "ДСК - РОДИНА" АД </t>
  </si>
  <si>
    <t xml:space="preserve">ПОК "ДСК - РОДИНА" АД    </t>
  </si>
  <si>
    <t xml:space="preserve">ПОК "ДСК - РОДИНА" АД                                      </t>
  </si>
  <si>
    <t xml:space="preserve">"ПОК ОББ" ЕАД </t>
  </si>
  <si>
    <t xml:space="preserve">"ПОК ОББ" ЕАД            </t>
  </si>
  <si>
    <t xml:space="preserve">ПОК "ДСК - РОДИНА" АД             </t>
  </si>
  <si>
    <t>ФИПП</t>
  </si>
  <si>
    <t>ФРП</t>
  </si>
  <si>
    <t xml:space="preserve">                                                                   Година
ПОД</t>
  </si>
  <si>
    <t>Приходи от такси и удръжки на пенсионноосигурителните дружества по видове фондове</t>
  </si>
  <si>
    <t xml:space="preserve">                                                                 Фондове
ПОД
                                                  </t>
  </si>
  <si>
    <t xml:space="preserve">Балансови активи на пенсионноосигурителните дружества и на управляваните от тях фондове </t>
  </si>
  <si>
    <t xml:space="preserve">Общо за управялваните фондове </t>
  </si>
  <si>
    <t>ОТНОСИТЕЛЕН ДЯЛ ПО ВИДОВЕ ФОНДОВЕ</t>
  </si>
  <si>
    <t>Динамика на броя* на осигурените лица** в управляваните от пенсионноосигурителните дружества пенсионни фондове</t>
  </si>
  <si>
    <t>Пазарен дял на пенсионноосигурителните дружества по броя на осигурените лица
 в управляваните от тях пенсионни фондове</t>
  </si>
  <si>
    <t xml:space="preserve">Пазарен дял на пенсионноосигурителните дружества по размера на нетните активи 
в управляваните от тях пенсионни фондове                            </t>
  </si>
  <si>
    <t>ФИПП и ФРП</t>
  </si>
  <si>
    <t>"ПОД ДАЛЛБОГГ: 
ЖИВОТ И ЗДРАВЕ" ЕАД</t>
  </si>
  <si>
    <t>ПОД ДАЛЛБОГГ: ЖИВОТ И ЗДРАВЕ ЕАД</t>
  </si>
  <si>
    <t>ДПФ ПС</t>
  </si>
  <si>
    <t>-</t>
  </si>
  <si>
    <t>Динамика на нетните активи на управляваните от пенсионноосигурителните дружества пенсионни фондове (по месеци)</t>
  </si>
  <si>
    <r>
      <t xml:space="preserve">ПОАД "ЦКБ - СИЛА" </t>
    </r>
    <r>
      <rPr>
        <sz val="12"/>
        <color rgb="FFFF0000"/>
        <rFont val="Times New Roman"/>
        <family val="1"/>
        <charset val="204"/>
      </rPr>
      <t>АД</t>
    </r>
  </si>
  <si>
    <t>"ПОД-БЪДЕЩЕ" АД</t>
  </si>
  <si>
    <t xml:space="preserve"> "ПОД-БЪДЕЩЕ" АД</t>
  </si>
  <si>
    <t xml:space="preserve">ПОАД "ЦКБ - СИЛА" АД                  </t>
  </si>
  <si>
    <t xml:space="preserve">"ПОД-БЪДЕЩЕ" АД                         </t>
  </si>
  <si>
    <t>ПОАД "ЦКБ - СИЛА" АД</t>
  </si>
  <si>
    <t xml:space="preserve"> ПОАД "ЦКБ - СИЛА" АД</t>
  </si>
  <si>
    <t xml:space="preserve">ПОАД "ЦКБ - СИЛА" АД             </t>
  </si>
  <si>
    <t>ПОАД "ЦКБ-СИЛА" АД</t>
  </si>
  <si>
    <t>УПФ - осигурени лица</t>
  </si>
  <si>
    <t>ППФ - осигурени лица и пенсионери</t>
  </si>
  <si>
    <t>ДПФ - осигурени лица и пенсионери</t>
  </si>
  <si>
    <t>ДПФПС - осигурени лица и пенсионери</t>
  </si>
  <si>
    <t>ФИПП - пенсионери</t>
  </si>
  <si>
    <t>ФРП -                          лица с разсрочени плащания</t>
  </si>
  <si>
    <t xml:space="preserve">                                                                   Фондове
ПОД                                             </t>
  </si>
  <si>
    <t xml:space="preserve">                                                                    Фондове
ПОД                               </t>
  </si>
  <si>
    <t xml:space="preserve">                                                                     Фондове
ПОД                                        </t>
  </si>
  <si>
    <t>Относителен дял на балансовите активи на управляваните от дружествата фондове към 31.03.2025 г.</t>
  </si>
  <si>
    <t>I триме-сечие 2024</t>
  </si>
  <si>
    <t>I триме-сечие 2025</t>
  </si>
  <si>
    <t>I тримесечие 2024</t>
  </si>
  <si>
    <t>I тримесечие 2025</t>
  </si>
  <si>
    <t>Приходи на ПОД от такси и удръжки от управляваните фондове (по видове) за първото тримесечие на 2025 г.</t>
  </si>
  <si>
    <t>Структура на приходите на ПОД от такси и удръжки от пенсионните фондове (по видове) за първото тримесечие на 2025 г.</t>
  </si>
  <si>
    <t>Брой на участниците в управляваните от ПОД фондове  към 31.03.2025 г.</t>
  </si>
  <si>
    <t xml:space="preserve">Пазарен дял на ПОД по броя на участниците в управляваните от тях фондове към 31.03.2025 г. </t>
  </si>
  <si>
    <t xml:space="preserve">Пазарен дял на ПОД по размер на нетните активи на управляваните от тях фондове към 31.03.2025 г.                    </t>
  </si>
  <si>
    <t xml:space="preserve">Нетни активи на управляваните от ПОД фондове към 31.03.2025 г.                    </t>
  </si>
  <si>
    <t>Брой на новоосигурените лица в пенсионните фондове за първото тримесечие на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</si>
</sst>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#,##0;\-#,##0;\-"/>
    <numFmt numFmtId="166" formatCode="#,##0;\-#,##0;&quot;–&quot;"/>
    <numFmt numFmtId="167" formatCode="#,##0.00;\-#,##0.00;&quot;–&quot;"/>
    <numFmt numFmtId="168" formatCode="0.0000"/>
    <numFmt numFmtId="169" formatCode="dd/mm/yyyy"/>
  </numFmts>
  <fonts count="52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26">
    <xf numFmtId="0" fontId="0" fillId="0" borderId="0"/>
    <xf numFmtId="164" fontId="36" fillId="0" borderId="0" applyFont="0" applyFill="0" applyBorder="0" applyAlignment="0" applyProtection="0"/>
    <xf numFmtId="0" fontId="36" fillId="0" borderId="0"/>
    <xf numFmtId="0" fontId="39" fillId="0" borderId="0"/>
    <xf numFmtId="164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35" fillId="0" borderId="0"/>
    <xf numFmtId="0" fontId="35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164" fontId="36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6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3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11">
    <xf numFmtId="0" fontId="0" fillId="0" borderId="0" xfId="0"/>
    <xf numFmtId="0" fontId="40" fillId="0" borderId="1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164" fontId="40" fillId="0" borderId="1" xfId="1" applyFont="1" applyBorder="1" applyAlignment="1">
      <alignment horizontal="left" wrapText="1"/>
    </xf>
    <xf numFmtId="0" fontId="40" fillId="0" borderId="1" xfId="0" applyFont="1" applyBorder="1" applyAlignment="1">
      <alignment horizontal="left" wrapText="1"/>
    </xf>
    <xf numFmtId="3" fontId="0" fillId="0" borderId="0" xfId="0" applyNumberFormat="1"/>
    <xf numFmtId="0" fontId="40" fillId="0" borderId="1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center"/>
    </xf>
    <xf numFmtId="0" fontId="37" fillId="0" borderId="5" xfId="0" applyFont="1" applyFill="1" applyBorder="1" applyAlignment="1">
      <alignment vertical="center" wrapText="1"/>
    </xf>
    <xf numFmtId="0" fontId="40" fillId="0" borderId="0" xfId="0" applyFont="1" applyBorder="1" applyAlignment="1">
      <alignment horizontal="left"/>
    </xf>
    <xf numFmtId="0" fontId="40" fillId="0" borderId="0" xfId="0" applyFont="1" applyFill="1" applyBorder="1" applyAlignment="1">
      <alignment horizontal="center"/>
    </xf>
    <xf numFmtId="0" fontId="40" fillId="0" borderId="1" xfId="0" applyFont="1" applyFill="1" applyBorder="1" applyAlignment="1">
      <alignment horizontal="center" vertical="center"/>
    </xf>
    <xf numFmtId="164" fontId="40" fillId="0" borderId="1" xfId="1" applyFont="1" applyFill="1" applyBorder="1" applyAlignment="1">
      <alignment horizontal="left"/>
    </xf>
    <xf numFmtId="0" fontId="40" fillId="0" borderId="0" xfId="0" applyFont="1" applyFill="1" applyBorder="1" applyAlignment="1">
      <alignment horizontal="left"/>
    </xf>
    <xf numFmtId="0" fontId="40" fillId="0" borderId="0" xfId="0" applyFont="1"/>
    <xf numFmtId="0" fontId="40" fillId="0" borderId="1" xfId="0" applyFont="1" applyBorder="1" applyAlignment="1">
      <alignment horizontal="center" vertical="center"/>
    </xf>
    <xf numFmtId="164" fontId="40" fillId="0" borderId="1" xfId="1" applyFont="1" applyBorder="1" applyAlignment="1">
      <alignment horizontal="left"/>
    </xf>
    <xf numFmtId="2" fontId="40" fillId="0" borderId="0" xfId="0" applyNumberFormat="1" applyFont="1"/>
    <xf numFmtId="0" fontId="42" fillId="0" borderId="0" xfId="0" applyFont="1" applyBorder="1" applyAlignment="1">
      <alignment horizontal="center"/>
    </xf>
    <xf numFmtId="4" fontId="40" fillId="0" borderId="0" xfId="0" applyNumberFormat="1" applyFont="1"/>
    <xf numFmtId="164" fontId="40" fillId="0" borderId="1" xfId="1" applyFont="1" applyFill="1" applyBorder="1" applyAlignment="1">
      <alignment horizontal="left" wrapText="1"/>
    </xf>
    <xf numFmtId="164" fontId="40" fillId="0" borderId="0" xfId="1" applyFont="1" applyFill="1" applyBorder="1" applyAlignment="1">
      <alignment horizontal="center" vertical="center" wrapText="1"/>
    </xf>
    <xf numFmtId="164" fontId="40" fillId="0" borderId="1" xfId="1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wrapText="1"/>
    </xf>
    <xf numFmtId="164" fontId="39" fillId="0" borderId="1" xfId="1" applyFont="1" applyFill="1" applyBorder="1" applyAlignment="1">
      <alignment horizontal="left" wrapText="1"/>
    </xf>
    <xf numFmtId="164" fontId="39" fillId="0" borderId="1" xfId="1" applyFont="1" applyBorder="1" applyAlignment="1">
      <alignment horizontal="left" wrapText="1"/>
    </xf>
    <xf numFmtId="0" fontId="39" fillId="0" borderId="1" xfId="0" applyFont="1" applyFill="1" applyBorder="1" applyAlignment="1">
      <alignment wrapText="1"/>
    </xf>
    <xf numFmtId="3" fontId="39" fillId="0" borderId="0" xfId="3" applyNumberFormat="1" applyFont="1" applyFill="1" applyAlignment="1"/>
    <xf numFmtId="0" fontId="39" fillId="0" borderId="0" xfId="3" applyFont="1" applyFill="1" applyAlignment="1"/>
    <xf numFmtId="0" fontId="39" fillId="0" borderId="1" xfId="2" applyFont="1" applyFill="1" applyBorder="1" applyAlignment="1">
      <alignment horizontal="center" vertical="center" wrapText="1"/>
    </xf>
    <xf numFmtId="0" fontId="39" fillId="0" borderId="0" xfId="3" applyFont="1" applyFill="1" applyBorder="1" applyAlignment="1">
      <alignment wrapText="1"/>
    </xf>
    <xf numFmtId="0" fontId="39" fillId="0" borderId="0" xfId="3" applyFont="1" applyFill="1" applyAlignment="1">
      <alignment wrapText="1"/>
    </xf>
    <xf numFmtId="0" fontId="41" fillId="0" borderId="0" xfId="2" applyFont="1" applyFill="1"/>
    <xf numFmtId="0" fontId="37" fillId="0" borderId="0" xfId="3" applyFont="1" applyFill="1" applyBorder="1" applyAlignment="1"/>
    <xf numFmtId="0" fontId="39" fillId="0" borderId="1" xfId="2" applyFont="1" applyFill="1" applyBorder="1" applyAlignment="1">
      <alignment wrapText="1"/>
    </xf>
    <xf numFmtId="0" fontId="39" fillId="0" borderId="1" xfId="3" applyFont="1" applyFill="1" applyBorder="1" applyAlignment="1">
      <alignment wrapText="1"/>
    </xf>
    <xf numFmtId="0" fontId="39" fillId="0" borderId="0" xfId="3" applyFont="1" applyFill="1" applyBorder="1" applyAlignment="1"/>
    <xf numFmtId="0" fontId="39" fillId="0" borderId="0" xfId="3" applyFont="1" applyFill="1" applyAlignment="1">
      <alignment horizontal="center"/>
    </xf>
    <xf numFmtId="0" fontId="36" fillId="0" borderId="0" xfId="2" applyFill="1"/>
    <xf numFmtId="164" fontId="39" fillId="0" borderId="1" xfId="4" applyFont="1" applyFill="1" applyBorder="1" applyAlignment="1">
      <alignment horizontal="left" wrapText="1"/>
    </xf>
    <xf numFmtId="3" fontId="36" fillId="0" borderId="0" xfId="2" applyNumberFormat="1" applyFill="1"/>
    <xf numFmtId="164" fontId="39" fillId="0" borderId="1" xfId="4" applyFont="1" applyFill="1" applyBorder="1" applyAlignment="1">
      <alignment wrapText="1"/>
    </xf>
    <xf numFmtId="0" fontId="36" fillId="0" borderId="0" xfId="2"/>
    <xf numFmtId="0" fontId="39" fillId="0" borderId="2" xfId="2" applyFont="1" applyBorder="1" applyAlignment="1">
      <alignment horizontal="center" vertical="center" wrapText="1"/>
    </xf>
    <xf numFmtId="164" fontId="39" fillId="0" borderId="1" xfId="4" applyFont="1" applyBorder="1" applyAlignment="1">
      <alignment horizontal="left" wrapText="1"/>
    </xf>
    <xf numFmtId="164" fontId="39" fillId="0" borderId="1" xfId="4" applyFont="1" applyBorder="1" applyAlignment="1">
      <alignment wrapText="1"/>
    </xf>
    <xf numFmtId="0" fontId="39" fillId="0" borderId="4" xfId="2" applyFont="1" applyFill="1" applyBorder="1" applyAlignment="1">
      <alignment horizontal="left" wrapText="1"/>
    </xf>
    <xf numFmtId="0" fontId="39" fillId="0" borderId="1" xfId="2" applyFont="1" applyBorder="1" applyAlignment="1">
      <alignment horizontal="left" wrapText="1"/>
    </xf>
    <xf numFmtId="4" fontId="36" fillId="0" borderId="0" xfId="2" applyNumberFormat="1"/>
    <xf numFmtId="0" fontId="39" fillId="0" borderId="10" xfId="3" applyFont="1" applyBorder="1" applyAlignment="1">
      <alignment horizontal="center" vertical="center" wrapText="1"/>
    </xf>
    <xf numFmtId="0" fontId="38" fillId="0" borderId="0" xfId="3" applyFont="1" applyFill="1" applyAlignment="1"/>
    <xf numFmtId="0" fontId="38" fillId="0" borderId="0" xfId="3" applyFont="1" applyFill="1" applyAlignment="1">
      <alignment wrapText="1"/>
    </xf>
    <xf numFmtId="0" fontId="39" fillId="0" borderId="1" xfId="2" applyFont="1" applyFill="1" applyBorder="1" applyAlignment="1">
      <alignment horizontal="center" wrapText="1"/>
    </xf>
    <xf numFmtId="0" fontId="37" fillId="0" borderId="1" xfId="2" applyFont="1" applyFill="1" applyBorder="1" applyAlignment="1">
      <alignment wrapText="1"/>
    </xf>
    <xf numFmtId="0" fontId="37" fillId="0" borderId="1" xfId="3" applyFont="1" applyFill="1" applyBorder="1" applyAlignment="1"/>
    <xf numFmtId="0" fontId="38" fillId="0" borderId="0" xfId="3" applyFont="1" applyFill="1" applyBorder="1" applyAlignment="1"/>
    <xf numFmtId="3" fontId="38" fillId="0" borderId="0" xfId="3" applyNumberFormat="1" applyFont="1" applyFill="1" applyAlignment="1"/>
    <xf numFmtId="164" fontId="39" fillId="0" borderId="6" xfId="1" applyFont="1" applyBorder="1" applyAlignment="1">
      <alignment horizontal="left" vertical="justify" wrapText="1" indent="1"/>
    </xf>
    <xf numFmtId="164" fontId="39" fillId="0" borderId="6" xfId="1" applyFont="1" applyBorder="1" applyAlignment="1">
      <alignment horizontal="justify" vertical="center" wrapText="1"/>
    </xf>
    <xf numFmtId="164" fontId="39" fillId="0" borderId="1" xfId="1" applyFont="1" applyBorder="1" applyAlignment="1">
      <alignment wrapText="1"/>
    </xf>
    <xf numFmtId="1" fontId="46" fillId="0" borderId="1" xfId="0" applyNumberFormat="1" applyFont="1" applyFill="1" applyBorder="1" applyAlignment="1">
      <alignment horizontal="center" vertical="center" wrapText="1"/>
    </xf>
    <xf numFmtId="3" fontId="40" fillId="0" borderId="0" xfId="0" applyNumberFormat="1" applyFont="1" applyBorder="1" applyAlignment="1">
      <alignment horizontal="center"/>
    </xf>
    <xf numFmtId="164" fontId="39" fillId="0" borderId="6" xfId="1" applyFont="1" applyBorder="1" applyAlignment="1">
      <alignment horizontal="justify" vertical="justify" wrapText="1"/>
    </xf>
    <xf numFmtId="0" fontId="39" fillId="0" borderId="6" xfId="2" applyFont="1" applyBorder="1" applyAlignment="1">
      <alignment horizontal="left" vertical="distributed" wrapText="1"/>
    </xf>
    <xf numFmtId="164" fontId="44" fillId="0" borderId="9" xfId="1" applyFont="1" applyFill="1" applyBorder="1" applyAlignment="1">
      <alignment horizontal="center" vertical="center" wrapText="1"/>
    </xf>
    <xf numFmtId="0" fontId="44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2" fontId="40" fillId="0" borderId="9" xfId="0" applyNumberFormat="1" applyFont="1" applyFill="1" applyBorder="1" applyAlignment="1">
      <alignment wrapText="1" shrinkToFit="1"/>
    </xf>
    <xf numFmtId="2" fontId="40" fillId="0" borderId="0" xfId="0" applyNumberFormat="1" applyFont="1" applyFill="1" applyBorder="1" applyAlignment="1">
      <alignment wrapText="1" shrinkToFit="1"/>
    </xf>
    <xf numFmtId="3" fontId="40" fillId="0" borderId="9" xfId="0" applyNumberFormat="1" applyFont="1" applyBorder="1" applyAlignment="1">
      <alignment wrapText="1"/>
    </xf>
    <xf numFmtId="3" fontId="40" fillId="0" borderId="0" xfId="0" applyNumberFormat="1" applyFont="1" applyBorder="1" applyAlignment="1">
      <alignment wrapText="1"/>
    </xf>
    <xf numFmtId="0" fontId="40" fillId="0" borderId="9" xfId="0" applyFont="1" applyBorder="1" applyAlignment="1">
      <alignment wrapText="1"/>
    </xf>
    <xf numFmtId="0" fontId="40" fillId="0" borderId="0" xfId="0" applyFont="1" applyBorder="1" applyAlignment="1">
      <alignment wrapText="1"/>
    </xf>
    <xf numFmtId="0" fontId="39" fillId="0" borderId="10" xfId="2" applyFont="1" applyFill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/>
    </xf>
    <xf numFmtId="0" fontId="39" fillId="0" borderId="10" xfId="2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/>
    </xf>
    <xf numFmtId="164" fontId="39" fillId="0" borderId="6" xfId="1" applyFont="1" applyFill="1" applyBorder="1" applyAlignment="1">
      <alignment horizontal="left" vertical="justify" wrapText="1" indent="1"/>
    </xf>
    <xf numFmtId="0" fontId="39" fillId="0" borderId="1" xfId="0" applyFont="1" applyFill="1" applyBorder="1" applyAlignment="1">
      <alignment horizontal="center" vertical="center" wrapText="1"/>
    </xf>
    <xf numFmtId="164" fontId="39" fillId="0" borderId="1" xfId="1" applyFont="1" applyFill="1" applyBorder="1" applyAlignment="1">
      <alignment wrapText="1"/>
    </xf>
    <xf numFmtId="164" fontId="39" fillId="0" borderId="1" xfId="1" applyFont="1" applyFill="1" applyBorder="1" applyAlignment="1">
      <alignment horizontal="center" vertical="center" wrapText="1"/>
    </xf>
    <xf numFmtId="0" fontId="39" fillId="0" borderId="9" xfId="2" applyFont="1" applyFill="1" applyBorder="1" applyAlignment="1">
      <alignment wrapText="1"/>
    </xf>
    <xf numFmtId="0" fontId="41" fillId="0" borderId="9" xfId="2" applyFont="1" applyFill="1" applyBorder="1" applyAlignment="1">
      <alignment wrapText="1"/>
    </xf>
    <xf numFmtId="3" fontId="41" fillId="0" borderId="0" xfId="0" applyNumberFormat="1" applyFont="1" applyBorder="1" applyAlignment="1">
      <alignment horizontal="right"/>
    </xf>
    <xf numFmtId="166" fontId="36" fillId="0" borderId="0" xfId="2" applyNumberFormat="1" applyFill="1"/>
    <xf numFmtId="164" fontId="39" fillId="0" borderId="1" xfId="1" applyFont="1" applyFill="1" applyBorder="1" applyAlignment="1">
      <alignment horizontal="left"/>
    </xf>
    <xf numFmtId="164" fontId="39" fillId="0" borderId="1" xfId="1" applyFont="1" applyBorder="1" applyAlignment="1">
      <alignment horizontal="left"/>
    </xf>
    <xf numFmtId="0" fontId="39" fillId="0" borderId="10" xfId="2" applyFont="1" applyFill="1" applyBorder="1" applyAlignment="1">
      <alignment horizontal="center" vertical="center" wrapText="1"/>
    </xf>
    <xf numFmtId="0" fontId="36" fillId="0" borderId="9" xfId="2" applyFill="1" applyBorder="1" applyAlignment="1">
      <alignment wrapText="1"/>
    </xf>
    <xf numFmtId="0" fontId="40" fillId="0" borderId="11" xfId="0" applyFont="1" applyFill="1" applyBorder="1" applyAlignment="1">
      <alignment horizontal="center" vertical="center"/>
    </xf>
    <xf numFmtId="2" fontId="39" fillId="0" borderId="0" xfId="0" applyNumberFormat="1" applyFont="1" applyFill="1" applyBorder="1" applyAlignment="1">
      <alignment horizontal="right" wrapText="1" shrinkToFit="1"/>
    </xf>
    <xf numFmtId="0" fontId="39" fillId="0" borderId="1" xfId="2" applyFont="1" applyFill="1" applyBorder="1" applyAlignment="1">
      <alignment horizontal="center" vertical="center" wrapText="1"/>
    </xf>
    <xf numFmtId="0" fontId="39" fillId="0" borderId="9" xfId="2" applyFont="1" applyFill="1" applyBorder="1" applyAlignment="1">
      <alignment horizontal="right" wrapText="1"/>
    </xf>
    <xf numFmtId="0" fontId="38" fillId="0" borderId="0" xfId="3" applyFont="1" applyFill="1" applyAlignment="1">
      <alignment vertical="center"/>
    </xf>
    <xf numFmtId="0" fontId="39" fillId="0" borderId="1" xfId="2" applyFont="1" applyFill="1" applyBorder="1" applyAlignment="1">
      <alignment horizontal="center" vertical="center" wrapText="1"/>
    </xf>
    <xf numFmtId="0" fontId="39" fillId="0" borderId="1" xfId="3" applyFont="1" applyFill="1" applyBorder="1" applyAlignment="1"/>
    <xf numFmtId="164" fontId="39" fillId="0" borderId="4" xfId="1" applyFont="1" applyFill="1" applyBorder="1" applyAlignment="1">
      <alignment horizontal="left" wrapText="1"/>
    </xf>
    <xf numFmtId="0" fontId="39" fillId="0" borderId="1" xfId="2" applyFont="1" applyFill="1" applyBorder="1" applyAlignment="1">
      <alignment horizontal="center" vertical="center" wrapText="1"/>
    </xf>
    <xf numFmtId="0" fontId="37" fillId="0" borderId="1" xfId="2" applyFont="1" applyFill="1" applyBorder="1" applyAlignment="1">
      <alignment vertical="center" wrapText="1"/>
    </xf>
    <xf numFmtId="168" fontId="36" fillId="0" borderId="0" xfId="2" applyNumberFormat="1"/>
    <xf numFmtId="0" fontId="39" fillId="0" borderId="4" xfId="0" applyFont="1" applyFill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164" fontId="40" fillId="0" borderId="1" xfId="1" applyFont="1" applyBorder="1" applyAlignment="1">
      <alignment wrapText="1"/>
    </xf>
    <xf numFmtId="3" fontId="39" fillId="2" borderId="1" xfId="3" applyNumberFormat="1" applyFont="1" applyFill="1" applyBorder="1" applyAlignment="1"/>
    <xf numFmtId="166" fontId="39" fillId="2" borderId="1" xfId="2" applyNumberFormat="1" applyFont="1" applyFill="1" applyBorder="1" applyAlignment="1">
      <alignment horizontal="right"/>
    </xf>
    <xf numFmtId="4" fontId="39" fillId="2" borderId="1" xfId="2" applyNumberFormat="1" applyFont="1" applyFill="1" applyBorder="1" applyAlignment="1">
      <alignment horizontal="right"/>
    </xf>
    <xf numFmtId="4" fontId="39" fillId="2" borderId="1" xfId="2" applyNumberFormat="1" applyFont="1" applyFill="1" applyBorder="1" applyAlignment="1">
      <alignment horizontal="center"/>
    </xf>
    <xf numFmtId="166" fontId="39" fillId="2" borderId="1" xfId="2" applyNumberFormat="1" applyFont="1" applyFill="1" applyBorder="1" applyAlignment="1">
      <alignment horizontal="right" vertical="center"/>
    </xf>
    <xf numFmtId="167" fontId="39" fillId="2" borderId="1" xfId="2" applyNumberFormat="1" applyFont="1" applyFill="1" applyBorder="1" applyAlignment="1">
      <alignment horizontal="right"/>
    </xf>
    <xf numFmtId="3" fontId="39" fillId="2" borderId="1" xfId="0" applyNumberFormat="1" applyFont="1" applyFill="1" applyBorder="1"/>
    <xf numFmtId="2" fontId="40" fillId="2" borderId="1" xfId="0" applyNumberFormat="1" applyFont="1" applyFill="1" applyBorder="1" applyAlignment="1">
      <alignment horizontal="right"/>
    </xf>
    <xf numFmtId="3" fontId="40" fillId="2" borderId="1" xfId="0" applyNumberFormat="1" applyFont="1" applyFill="1" applyBorder="1"/>
    <xf numFmtId="2" fontId="40" fillId="2" borderId="1" xfId="1" applyNumberFormat="1" applyFont="1" applyFill="1" applyBorder="1" applyAlignment="1"/>
    <xf numFmtId="3" fontId="39" fillId="2" borderId="1" xfId="0" applyNumberFormat="1" applyFont="1" applyFill="1" applyBorder="1" applyAlignment="1">
      <alignment horizontal="right"/>
    </xf>
    <xf numFmtId="165" fontId="39" fillId="2" borderId="1" xfId="0" applyNumberFormat="1" applyFont="1" applyFill="1" applyBorder="1" applyAlignment="1">
      <alignment horizontal="right"/>
    </xf>
    <xf numFmtId="3" fontId="46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4" fontId="39" fillId="2" borderId="1" xfId="0" applyNumberFormat="1" applyFont="1" applyFill="1" applyBorder="1" applyAlignment="1">
      <alignment horizontal="right"/>
    </xf>
    <xf numFmtId="3" fontId="39" fillId="0" borderId="1" xfId="0" applyNumberFormat="1" applyFont="1" applyFill="1" applyBorder="1"/>
    <xf numFmtId="2" fontId="40" fillId="0" borderId="1" xfId="0" applyNumberFormat="1" applyFont="1" applyFill="1" applyBorder="1" applyAlignment="1">
      <alignment horizontal="right"/>
    </xf>
    <xf numFmtId="166" fontId="39" fillId="0" borderId="1" xfId="2" applyNumberFormat="1" applyFont="1" applyFill="1" applyBorder="1" applyAlignment="1">
      <alignment horizontal="right"/>
    </xf>
    <xf numFmtId="3" fontId="40" fillId="0" borderId="0" xfId="0" applyNumberFormat="1" applyFont="1" applyBorder="1" applyAlignment="1">
      <alignment horizontal="right" wrapText="1"/>
    </xf>
    <xf numFmtId="0" fontId="40" fillId="0" borderId="0" xfId="0" applyFont="1" applyBorder="1" applyAlignment="1">
      <alignment horizontal="right" wrapText="1"/>
    </xf>
    <xf numFmtId="0" fontId="39" fillId="0" borderId="1" xfId="0" applyFont="1" applyFill="1" applyBorder="1" applyAlignment="1">
      <alignment horizontal="left" wrapText="1"/>
    </xf>
    <xf numFmtId="2" fontId="40" fillId="0" borderId="1" xfId="1" applyNumberFormat="1" applyFont="1" applyFill="1" applyBorder="1" applyAlignment="1"/>
    <xf numFmtId="0" fontId="39" fillId="0" borderId="2" xfId="0" applyFont="1" applyFill="1" applyBorder="1" applyAlignment="1">
      <alignment horizontal="center" vertical="center" wrapText="1"/>
    </xf>
    <xf numFmtId="2" fontId="36" fillId="0" borderId="0" xfId="2" applyNumberFormat="1" applyFill="1"/>
    <xf numFmtId="0" fontId="39" fillId="0" borderId="10" xfId="2" applyFont="1" applyFill="1" applyBorder="1" applyAlignment="1">
      <alignment horizontal="center" vertical="center" wrapText="1"/>
    </xf>
    <xf numFmtId="169" fontId="39" fillId="0" borderId="10" xfId="2" applyNumberFormat="1" applyFont="1" applyFill="1" applyBorder="1" applyAlignment="1">
      <alignment horizontal="center" vertical="center" wrapText="1"/>
    </xf>
    <xf numFmtId="3" fontId="39" fillId="0" borderId="1" xfId="0" applyNumberFormat="1" applyFont="1" applyFill="1" applyBorder="1" applyAlignment="1">
      <alignment wrapText="1"/>
    </xf>
    <xf numFmtId="0" fontId="37" fillId="0" borderId="0" xfId="2" applyFont="1" applyFill="1" applyAlignment="1">
      <alignment horizontal="center" wrapText="1"/>
    </xf>
    <xf numFmtId="0" fontId="39" fillId="0" borderId="10" xfId="2" applyFont="1" applyFill="1" applyBorder="1" applyAlignment="1">
      <alignment horizontal="center" vertical="center" wrapText="1"/>
    </xf>
    <xf numFmtId="0" fontId="39" fillId="0" borderId="11" xfId="2" applyFont="1" applyFill="1" applyBorder="1" applyAlignment="1">
      <alignment horizontal="center" vertical="center" wrapText="1"/>
    </xf>
    <xf numFmtId="0" fontId="39" fillId="0" borderId="3" xfId="2" applyFont="1" applyFill="1" applyBorder="1" applyAlignment="1">
      <alignment horizontal="left" vertical="distributed" wrapText="1"/>
    </xf>
    <xf numFmtId="0" fontId="39" fillId="0" borderId="12" xfId="2" applyFont="1" applyFill="1" applyBorder="1" applyAlignment="1">
      <alignment horizontal="left" vertical="distributed" wrapText="1"/>
    </xf>
    <xf numFmtId="0" fontId="39" fillId="0" borderId="1" xfId="2" applyFont="1" applyFill="1" applyBorder="1" applyAlignment="1">
      <alignment horizontal="center" vertical="center" wrapText="1"/>
    </xf>
    <xf numFmtId="0" fontId="39" fillId="0" borderId="1" xfId="3" applyFont="1" applyFill="1" applyBorder="1" applyAlignment="1">
      <alignment horizontal="center" vertical="center" wrapText="1"/>
    </xf>
    <xf numFmtId="0" fontId="39" fillId="0" borderId="9" xfId="2" applyFont="1" applyFill="1" applyBorder="1" applyAlignment="1">
      <alignment horizontal="center" wrapText="1"/>
    </xf>
    <xf numFmtId="0" fontId="48" fillId="0" borderId="4" xfId="2" applyFont="1" applyFill="1" applyBorder="1" applyAlignment="1">
      <alignment horizontal="center" vertical="center" wrapText="1"/>
    </xf>
    <xf numFmtId="0" fontId="48" fillId="0" borderId="2" xfId="2" applyFont="1" applyFill="1" applyBorder="1" applyAlignment="1">
      <alignment horizontal="center" vertical="center" wrapText="1"/>
    </xf>
    <xf numFmtId="0" fontId="39" fillId="0" borderId="4" xfId="2" applyFont="1" applyFill="1" applyBorder="1" applyAlignment="1">
      <alignment horizontal="center" vertical="center" wrapText="1"/>
    </xf>
    <xf numFmtId="0" fontId="39" fillId="0" borderId="2" xfId="2" applyFont="1" applyFill="1" applyBorder="1" applyAlignment="1">
      <alignment horizontal="center" vertical="center" wrapText="1"/>
    </xf>
    <xf numFmtId="164" fontId="44" fillId="0" borderId="0" xfId="4" applyFont="1" applyFill="1" applyBorder="1" applyAlignment="1">
      <alignment horizontal="center" vertical="center" wrapText="1"/>
    </xf>
    <xf numFmtId="0" fontId="44" fillId="0" borderId="0" xfId="2" applyFont="1" applyFill="1" applyBorder="1" applyAlignment="1">
      <alignment horizontal="center" vertical="center" wrapText="1"/>
    </xf>
    <xf numFmtId="0" fontId="36" fillId="0" borderId="0" xfId="2" applyFill="1" applyAlignment="1">
      <alignment horizontal="center" vertical="center" wrapText="1"/>
    </xf>
    <xf numFmtId="0" fontId="39" fillId="0" borderId="9" xfId="2" applyFont="1" applyFill="1" applyBorder="1" applyAlignment="1">
      <alignment horizontal="right" wrapText="1"/>
    </xf>
    <xf numFmtId="0" fontId="36" fillId="0" borderId="9" xfId="2" applyFill="1" applyBorder="1" applyAlignment="1">
      <alignment wrapText="1"/>
    </xf>
    <xf numFmtId="0" fontId="39" fillId="0" borderId="13" xfId="2" applyFont="1" applyFill="1" applyBorder="1" applyAlignment="1">
      <alignment horizontal="left" vertical="distributed" wrapText="1"/>
    </xf>
    <xf numFmtId="164" fontId="44" fillId="2" borderId="0" xfId="4" applyFont="1" applyFill="1" applyBorder="1" applyAlignment="1">
      <alignment horizontal="center" vertical="center" wrapText="1"/>
    </xf>
    <xf numFmtId="0" fontId="44" fillId="2" borderId="0" xfId="2" applyFont="1" applyFill="1" applyBorder="1" applyAlignment="1">
      <alignment horizontal="center" vertical="center" wrapText="1"/>
    </xf>
    <xf numFmtId="0" fontId="36" fillId="2" borderId="0" xfId="2" applyFill="1" applyAlignment="1">
      <alignment horizontal="center" vertical="center" wrapText="1"/>
    </xf>
    <xf numFmtId="0" fontId="45" fillId="2" borderId="0" xfId="2" applyFont="1" applyFill="1" applyAlignment="1">
      <alignment horizontal="center" vertical="center" wrapText="1"/>
    </xf>
    <xf numFmtId="164" fontId="39" fillId="0" borderId="9" xfId="4" applyFont="1" applyBorder="1" applyAlignment="1">
      <alignment horizontal="right" vertical="center" wrapText="1"/>
    </xf>
    <xf numFmtId="0" fontId="36" fillId="0" borderId="9" xfId="2" applyBorder="1" applyAlignment="1">
      <alignment horizontal="right" wrapText="1"/>
    </xf>
    <xf numFmtId="0" fontId="39" fillId="0" borderId="8" xfId="2" applyFont="1" applyFill="1" applyBorder="1" applyAlignment="1">
      <alignment horizontal="center" vertical="center" wrapText="1"/>
    </xf>
    <xf numFmtId="0" fontId="39" fillId="0" borderId="3" xfId="2" applyFont="1" applyFill="1" applyBorder="1" applyAlignment="1">
      <alignment horizontal="right" vertical="justify" wrapText="1"/>
    </xf>
    <xf numFmtId="0" fontId="36" fillId="0" borderId="12" xfId="2" applyFill="1" applyBorder="1" applyAlignment="1">
      <alignment horizontal="right" vertical="justify" wrapText="1"/>
    </xf>
    <xf numFmtId="0" fontId="36" fillId="0" borderId="8" xfId="2" applyFill="1" applyBorder="1"/>
    <xf numFmtId="0" fontId="36" fillId="0" borderId="2" xfId="2" applyFill="1" applyBorder="1"/>
    <xf numFmtId="0" fontId="36" fillId="0" borderId="8" xfId="2" applyFill="1" applyBorder="1" applyAlignment="1">
      <alignment horizontal="center" vertical="center" wrapText="1"/>
    </xf>
    <xf numFmtId="0" fontId="36" fillId="0" borderId="8" xfId="2" applyFill="1" applyBorder="1" applyAlignment="1">
      <alignment vertical="center" wrapText="1"/>
    </xf>
    <xf numFmtId="0" fontId="36" fillId="0" borderId="8" xfId="2" applyFill="1" applyBorder="1" applyAlignment="1">
      <alignment wrapText="1"/>
    </xf>
    <xf numFmtId="0" fontId="36" fillId="0" borderId="8" xfId="2" applyFont="1" applyFill="1" applyBorder="1" applyAlignment="1">
      <alignment vertical="center" wrapText="1"/>
    </xf>
    <xf numFmtId="0" fontId="36" fillId="0" borderId="2" xfId="2" applyFill="1" applyBorder="1" applyAlignment="1">
      <alignment vertical="center" wrapText="1"/>
    </xf>
    <xf numFmtId="0" fontId="39" fillId="0" borderId="0" xfId="2" applyFont="1" applyFill="1" applyBorder="1" applyAlignment="1">
      <alignment horizontal="right" wrapText="1"/>
    </xf>
    <xf numFmtId="0" fontId="36" fillId="0" borderId="1" xfId="2" applyFill="1" applyBorder="1" applyAlignment="1">
      <alignment horizontal="center" vertical="center" wrapText="1"/>
    </xf>
    <xf numFmtId="0" fontId="36" fillId="0" borderId="1" xfId="2" applyFill="1" applyBorder="1" applyAlignment="1">
      <alignment vertical="center" wrapText="1"/>
    </xf>
    <xf numFmtId="0" fontId="36" fillId="0" borderId="1" xfId="2" applyFont="1" applyFill="1" applyBorder="1" applyAlignment="1">
      <alignment vertical="center" wrapText="1"/>
    </xf>
    <xf numFmtId="164" fontId="37" fillId="2" borderId="0" xfId="1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/>
    </xf>
    <xf numFmtId="0" fontId="39" fillId="0" borderId="8" xfId="0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left" wrapText="1"/>
    </xf>
    <xf numFmtId="0" fontId="47" fillId="0" borderId="0" xfId="0" applyFont="1" applyBorder="1" applyAlignment="1">
      <alignment horizontal="left"/>
    </xf>
    <xf numFmtId="0" fontId="47" fillId="0" borderId="0" xfId="0" applyFont="1" applyAlignment="1">
      <alignment horizontal="left"/>
    </xf>
    <xf numFmtId="0" fontId="39" fillId="0" borderId="3" xfId="0" applyFont="1" applyFill="1" applyBorder="1" applyAlignment="1">
      <alignment horizontal="right" vertical="distributed" wrapText="1"/>
    </xf>
    <xf numFmtId="0" fontId="40" fillId="0" borderId="12" xfId="0" applyFont="1" applyFill="1" applyBorder="1" applyAlignment="1">
      <alignment horizontal="right" vertical="distributed"/>
    </xf>
    <xf numFmtId="0" fontId="40" fillId="0" borderId="0" xfId="0" applyFont="1" applyFill="1" applyBorder="1" applyAlignment="1">
      <alignment horizontal="left" vertical="center" wrapText="1"/>
    </xf>
    <xf numFmtId="0" fontId="39" fillId="0" borderId="3" xfId="0" applyFont="1" applyFill="1" applyBorder="1" applyAlignment="1">
      <alignment horizontal="left" vertical="distributed" wrapText="1"/>
    </xf>
    <xf numFmtId="0" fontId="40" fillId="0" borderId="12" xfId="0" applyFont="1" applyFill="1" applyBorder="1" applyAlignment="1">
      <alignment horizontal="left" vertical="distributed"/>
    </xf>
    <xf numFmtId="1" fontId="46" fillId="0" borderId="4" xfId="0" applyNumberFormat="1" applyFont="1" applyFill="1" applyBorder="1" applyAlignment="1">
      <alignment horizontal="center" vertical="center" wrapText="1"/>
    </xf>
    <xf numFmtId="1" fontId="46" fillId="0" borderId="8" xfId="0" applyNumberFormat="1" applyFont="1" applyFill="1" applyBorder="1" applyAlignment="1">
      <alignment horizontal="center" vertical="center" wrapText="1"/>
    </xf>
    <xf numFmtId="1" fontId="46" fillId="0" borderId="2" xfId="0" applyNumberFormat="1" applyFont="1" applyFill="1" applyBorder="1" applyAlignment="1">
      <alignment horizontal="center" vertical="center" wrapText="1"/>
    </xf>
    <xf numFmtId="10" fontId="37" fillId="0" borderId="0" xfId="1" applyNumberFormat="1" applyFont="1" applyFill="1" applyBorder="1" applyAlignment="1">
      <alignment horizontal="center" vertical="center" wrapText="1"/>
    </xf>
    <xf numFmtId="164" fontId="44" fillId="0" borderId="0" xfId="1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39" fillId="0" borderId="3" xfId="0" applyFont="1" applyBorder="1" applyAlignment="1">
      <alignment horizontal="left" vertical="center" wrapText="1"/>
    </xf>
    <xf numFmtId="0" fontId="40" fillId="0" borderId="12" xfId="0" applyFont="1" applyBorder="1" applyAlignment="1">
      <alignment horizontal="left" vertical="center"/>
    </xf>
    <xf numFmtId="0" fontId="40" fillId="0" borderId="4" xfId="0" applyFont="1" applyBorder="1" applyAlignment="1">
      <alignment horizontal="center" vertical="center" wrapText="1"/>
    </xf>
    <xf numFmtId="0" fontId="40" fillId="0" borderId="8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3" fontId="37" fillId="0" borderId="0" xfId="1" applyNumberFormat="1" applyFont="1" applyFill="1" applyBorder="1" applyAlignment="1">
      <alignment horizontal="center" vertical="center" wrapText="1"/>
    </xf>
    <xf numFmtId="164" fontId="37" fillId="0" borderId="0" xfId="1" applyFont="1" applyFill="1" applyBorder="1" applyAlignment="1">
      <alignment horizontal="center" vertical="center" wrapText="1"/>
    </xf>
    <xf numFmtId="164" fontId="51" fillId="0" borderId="0" xfId="1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 vertical="center" wrapText="1"/>
    </xf>
    <xf numFmtId="0" fontId="50" fillId="0" borderId="0" xfId="0" applyFont="1" applyFill="1" applyBorder="1" applyAlignment="1"/>
    <xf numFmtId="0" fontId="40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37" fillId="0" borderId="14" xfId="1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  <xf numFmtId="0" fontId="37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37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/>
    <xf numFmtId="3" fontId="40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40" fillId="0" borderId="0" xfId="0" applyFont="1" applyBorder="1" applyAlignment="1">
      <alignment horizontal="right" wrapText="1"/>
    </xf>
    <xf numFmtId="4" fontId="39" fillId="0" borderId="1" xfId="0" applyNumberFormat="1" applyFont="1" applyFill="1" applyBorder="1" applyAlignment="1">
      <alignment horizontal="right"/>
    </xf>
  </cellXfs>
  <cellStyles count="226">
    <cellStyle name="Comma 2" xfId="18"/>
    <cellStyle name="Comma_УПФ0603" xfId="1"/>
    <cellStyle name="Comma_УПФ0603 2" xfId="4"/>
    <cellStyle name="Normal" xfId="0" builtinId="0"/>
    <cellStyle name="Normal 10" xfId="16"/>
    <cellStyle name="Normal 10 2" xfId="49"/>
    <cellStyle name="Normal 10 2 2" xfId="157"/>
    <cellStyle name="Normal 10 3" xfId="80"/>
    <cellStyle name="Normal 10 3 2" xfId="187"/>
    <cellStyle name="Normal 10 4" xfId="125"/>
    <cellStyle name="Normal 103" xfId="68"/>
    <cellStyle name="Normal 11" xfId="17"/>
    <cellStyle name="Normal 11 2" xfId="50"/>
    <cellStyle name="Normal 11 2 2" xfId="158"/>
    <cellStyle name="Normal 11 3" xfId="81"/>
    <cellStyle name="Normal 11 3 2" xfId="188"/>
    <cellStyle name="Normal 11 4" xfId="126"/>
    <cellStyle name="Normal 12" xfId="35"/>
    <cellStyle name="Normal 12 2" xfId="67"/>
    <cellStyle name="Normal 12 2 2" xfId="175"/>
    <cellStyle name="Normal 12 3" xfId="98"/>
    <cellStyle name="Normal 12 3 2" xfId="205"/>
    <cellStyle name="Normal 12 4" xfId="143"/>
    <cellStyle name="Normal 13" xfId="36"/>
    <cellStyle name="Normal 13 2" xfId="99"/>
    <cellStyle name="Normal 13 2 2" xfId="206"/>
    <cellStyle name="Normal 13 3" xfId="144"/>
    <cellStyle name="Normal 14" xfId="37"/>
    <cellStyle name="Normal 14 2" xfId="100"/>
    <cellStyle name="Normal 14 2 2" xfId="207"/>
    <cellStyle name="Normal 14 3" xfId="145"/>
    <cellStyle name="Normal 15" xfId="38"/>
    <cellStyle name="Normal 15 2" xfId="101"/>
    <cellStyle name="Normal 15 2 2" xfId="208"/>
    <cellStyle name="Normal 15 3" xfId="146"/>
    <cellStyle name="Normal 16" xfId="39"/>
    <cellStyle name="Normal 16 2" xfId="147"/>
    <cellStyle name="Normal 17" xfId="69"/>
    <cellStyle name="Normal 17 2" xfId="176"/>
    <cellStyle name="Normal 18" xfId="70"/>
    <cellStyle name="Normal 18 2" xfId="177"/>
    <cellStyle name="Normal 19" xfId="102"/>
    <cellStyle name="Normal 19 2" xfId="209"/>
    <cellStyle name="Normal 2" xfId="8"/>
    <cellStyle name="Normal 2 2" xfId="2"/>
    <cellStyle name="Normal 2 2 2" xfId="9"/>
    <cellStyle name="Normal 2 2 2 2" xfId="21"/>
    <cellStyle name="Normal 2 2 2 2 2" xfId="53"/>
    <cellStyle name="Normal 2 2 2 2 2 2" xfId="161"/>
    <cellStyle name="Normal 2 2 2 2 3" xfId="84"/>
    <cellStyle name="Normal 2 2 2 2 3 2" xfId="191"/>
    <cellStyle name="Normal 2 2 2 2 4" xfId="129"/>
    <cellStyle name="Normal 2 2 2 3" xfId="29"/>
    <cellStyle name="Normal 2 2 2 3 2" xfId="61"/>
    <cellStyle name="Normal 2 2 2 3 2 2" xfId="169"/>
    <cellStyle name="Normal 2 2 2 3 3" xfId="92"/>
    <cellStyle name="Normal 2 2 2 3 3 2" xfId="199"/>
    <cellStyle name="Normal 2 2 2 3 4" xfId="137"/>
    <cellStyle name="Normal 2 2 2 4" xfId="42"/>
    <cellStyle name="Normal 2 2 2 4 2" xfId="150"/>
    <cellStyle name="Normal 2 2 2 5" xfId="73"/>
    <cellStyle name="Normal 2 2 2 5 2" xfId="180"/>
    <cellStyle name="Normal 2 2 2 6" xfId="118"/>
    <cellStyle name="Normal 2 3" xfId="220"/>
    <cellStyle name="Normal 20" xfId="103"/>
    <cellStyle name="Normal 20 2" xfId="210"/>
    <cellStyle name="Normal 21" xfId="104"/>
    <cellStyle name="Normal 21 2" xfId="211"/>
    <cellStyle name="Normal 22" xfId="105"/>
    <cellStyle name="Normal 22 2" xfId="212"/>
    <cellStyle name="Normal 23" xfId="106"/>
    <cellStyle name="Normal 23 2" xfId="213"/>
    <cellStyle name="Normal 24" xfId="107"/>
    <cellStyle name="Normal 24 2" xfId="214"/>
    <cellStyle name="Normal 25" xfId="108"/>
    <cellStyle name="Normal 25 2" xfId="215"/>
    <cellStyle name="Normal 26" xfId="109"/>
    <cellStyle name="Normal 26 2" xfId="216"/>
    <cellStyle name="Normal 27" xfId="110"/>
    <cellStyle name="Normal 27 2" xfId="217"/>
    <cellStyle name="Normal 28" xfId="111"/>
    <cellStyle name="Normal 28 2" xfId="218"/>
    <cellStyle name="Normal 29" xfId="112"/>
    <cellStyle name="Normal 3" xfId="10"/>
    <cellStyle name="Normal 3 2" xfId="22"/>
    <cellStyle name="Normal 3 2 2" xfId="54"/>
    <cellStyle name="Normal 3 2 2 2" xfId="162"/>
    <cellStyle name="Normal 3 2 3" xfId="85"/>
    <cellStyle name="Normal 3 2 3 2" xfId="192"/>
    <cellStyle name="Normal 3 2 4" xfId="130"/>
    <cellStyle name="Normal 3 3" xfId="30"/>
    <cellStyle name="Normal 3 3 2" xfId="62"/>
    <cellStyle name="Normal 3 3 2 2" xfId="170"/>
    <cellStyle name="Normal 3 3 3" xfId="93"/>
    <cellStyle name="Normal 3 3 3 2" xfId="200"/>
    <cellStyle name="Normal 3 3 4" xfId="138"/>
    <cellStyle name="Normal 3 4" xfId="43"/>
    <cellStyle name="Normal 3 4 2" xfId="151"/>
    <cellStyle name="Normal 3 5" xfId="74"/>
    <cellStyle name="Normal 3 5 2" xfId="181"/>
    <cellStyle name="Normal 3 6" xfId="219"/>
    <cellStyle name="Normal 3 7" xfId="119"/>
    <cellStyle name="Normal 30" xfId="113"/>
    <cellStyle name="Normal 31" xfId="114"/>
    <cellStyle name="Normal 32" xfId="115"/>
    <cellStyle name="Normal 33" xfId="221"/>
    <cellStyle name="Normal 34" xfId="222"/>
    <cellStyle name="Normal 35" xfId="223"/>
    <cellStyle name="Normal 36" xfId="224"/>
    <cellStyle name="Normal 37" xfId="225"/>
    <cellStyle name="Normal 4" xfId="11"/>
    <cellStyle name="Normal 4 2" xfId="23"/>
    <cellStyle name="Normal 4 2 2" xfId="55"/>
    <cellStyle name="Normal 4 2 2 2" xfId="163"/>
    <cellStyle name="Normal 4 2 3" xfId="86"/>
    <cellStyle name="Normal 4 2 3 2" xfId="193"/>
    <cellStyle name="Normal 4 2 4" xfId="131"/>
    <cellStyle name="Normal 4 3" xfId="31"/>
    <cellStyle name="Normal 4 3 2" xfId="63"/>
    <cellStyle name="Normal 4 3 2 2" xfId="171"/>
    <cellStyle name="Normal 4 3 3" xfId="94"/>
    <cellStyle name="Normal 4 3 3 2" xfId="201"/>
    <cellStyle name="Normal 4 3 4" xfId="139"/>
    <cellStyle name="Normal 4 4" xfId="44"/>
    <cellStyle name="Normal 4 4 2" xfId="152"/>
    <cellStyle name="Normal 4 5" xfId="75"/>
    <cellStyle name="Normal 4 5 2" xfId="182"/>
    <cellStyle name="Normal 4 6" xfId="120"/>
    <cellStyle name="Normal 5" xfId="6"/>
    <cellStyle name="Normal 5 2" xfId="19"/>
    <cellStyle name="Normal 5 2 2" xfId="51"/>
    <cellStyle name="Normal 5 2 2 2" xfId="159"/>
    <cellStyle name="Normal 5 2 3" xfId="82"/>
    <cellStyle name="Normal 5 2 3 2" xfId="189"/>
    <cellStyle name="Normal 5 2 4" xfId="127"/>
    <cellStyle name="Normal 5 3" xfId="27"/>
    <cellStyle name="Normal 5 3 2" xfId="59"/>
    <cellStyle name="Normal 5 3 2 2" xfId="167"/>
    <cellStyle name="Normal 5 3 3" xfId="90"/>
    <cellStyle name="Normal 5 3 3 2" xfId="197"/>
    <cellStyle name="Normal 5 3 4" xfId="135"/>
    <cellStyle name="Normal 5 4" xfId="40"/>
    <cellStyle name="Normal 5 4 2" xfId="148"/>
    <cellStyle name="Normal 5 5" xfId="71"/>
    <cellStyle name="Normal 5 5 2" xfId="178"/>
    <cellStyle name="Normal 5 6" xfId="116"/>
    <cellStyle name="Normal 6" xfId="12"/>
    <cellStyle name="Normal 6 2" xfId="24"/>
    <cellStyle name="Normal 6 2 2" xfId="56"/>
    <cellStyle name="Normal 6 2 2 2" xfId="164"/>
    <cellStyle name="Normal 6 2 3" xfId="87"/>
    <cellStyle name="Normal 6 2 3 2" xfId="194"/>
    <cellStyle name="Normal 6 2 4" xfId="132"/>
    <cellStyle name="Normal 6 3" xfId="32"/>
    <cellStyle name="Normal 6 3 2" xfId="64"/>
    <cellStyle name="Normal 6 3 2 2" xfId="172"/>
    <cellStyle name="Normal 6 3 3" xfId="95"/>
    <cellStyle name="Normal 6 3 3 2" xfId="202"/>
    <cellStyle name="Normal 6 3 4" xfId="140"/>
    <cellStyle name="Normal 6 4" xfId="45"/>
    <cellStyle name="Normal 6 4 2" xfId="153"/>
    <cellStyle name="Normal 6 5" xfId="76"/>
    <cellStyle name="Normal 6 5 2" xfId="183"/>
    <cellStyle name="Normal 6 6" xfId="121"/>
    <cellStyle name="Normal 7" xfId="14"/>
    <cellStyle name="Normal 7 2" xfId="26"/>
    <cellStyle name="Normal 7 2 2" xfId="58"/>
    <cellStyle name="Normal 7 2 2 2" xfId="166"/>
    <cellStyle name="Normal 7 2 3" xfId="89"/>
    <cellStyle name="Normal 7 2 3 2" xfId="196"/>
    <cellStyle name="Normal 7 2 4" xfId="134"/>
    <cellStyle name="Normal 7 3" xfId="34"/>
    <cellStyle name="Normal 7 3 2" xfId="66"/>
    <cellStyle name="Normal 7 3 2 2" xfId="174"/>
    <cellStyle name="Normal 7 3 3" xfId="97"/>
    <cellStyle name="Normal 7 3 3 2" xfId="204"/>
    <cellStyle name="Normal 7 3 4" xfId="142"/>
    <cellStyle name="Normal 7 4" xfId="47"/>
    <cellStyle name="Normal 7 4 2" xfId="155"/>
    <cellStyle name="Normal 7 5" xfId="78"/>
    <cellStyle name="Normal 7 5 2" xfId="185"/>
    <cellStyle name="Normal 7 6" xfId="123"/>
    <cellStyle name="Normal 79" xfId="7"/>
    <cellStyle name="Normal 79 2" xfId="20"/>
    <cellStyle name="Normal 79 2 2" xfId="52"/>
    <cellStyle name="Normal 79 2 2 2" xfId="160"/>
    <cellStyle name="Normal 79 2 3" xfId="83"/>
    <cellStyle name="Normal 79 2 3 2" xfId="190"/>
    <cellStyle name="Normal 79 2 4" xfId="128"/>
    <cellStyle name="Normal 79 3" xfId="28"/>
    <cellStyle name="Normal 79 3 2" xfId="60"/>
    <cellStyle name="Normal 79 3 2 2" xfId="168"/>
    <cellStyle name="Normal 79 3 3" xfId="91"/>
    <cellStyle name="Normal 79 3 3 2" xfId="198"/>
    <cellStyle name="Normal 79 3 4" xfId="136"/>
    <cellStyle name="Normal 79 4" xfId="41"/>
    <cellStyle name="Normal 79 4 2" xfId="149"/>
    <cellStyle name="Normal 79 5" xfId="72"/>
    <cellStyle name="Normal 79 5 2" xfId="179"/>
    <cellStyle name="Normal 79 6" xfId="117"/>
    <cellStyle name="Normal 8" xfId="13"/>
    <cellStyle name="Normal 8 2" xfId="25"/>
    <cellStyle name="Normal 8 2 2" xfId="57"/>
    <cellStyle name="Normal 8 2 2 2" xfId="165"/>
    <cellStyle name="Normal 8 2 3" xfId="88"/>
    <cellStyle name="Normal 8 2 3 2" xfId="195"/>
    <cellStyle name="Normal 8 2 4" xfId="133"/>
    <cellStyle name="Normal 8 3" xfId="33"/>
    <cellStyle name="Normal 8 3 2" xfId="65"/>
    <cellStyle name="Normal 8 3 2 2" xfId="173"/>
    <cellStyle name="Normal 8 3 3" xfId="96"/>
    <cellStyle name="Normal 8 3 3 2" xfId="203"/>
    <cellStyle name="Normal 8 3 4" xfId="141"/>
    <cellStyle name="Normal 8 4" xfId="46"/>
    <cellStyle name="Normal 8 4 2" xfId="154"/>
    <cellStyle name="Normal 8 5" xfId="77"/>
    <cellStyle name="Normal 8 5 2" xfId="184"/>
    <cellStyle name="Normal 8 6" xfId="122"/>
    <cellStyle name="Normal 9" xfId="15"/>
    <cellStyle name="Normal 9 2" xfId="48"/>
    <cellStyle name="Normal 9 2 2" xfId="156"/>
    <cellStyle name="Normal 9 3" xfId="79"/>
    <cellStyle name="Normal 9 3 2" xfId="186"/>
    <cellStyle name="Normal 9 4" xfId="124"/>
    <cellStyle name="Normal_Graph_1_3 2" xfId="3"/>
    <cellStyle name="Percent 2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3399"/>
      <color rgb="FFCC00FF"/>
      <color rgb="FF7BC060"/>
      <color rgb="FFFF9900"/>
      <color rgb="FF990033"/>
      <color rgb="FF6600FF"/>
      <color rgb="FFCC9900"/>
      <color rgb="FF9933FF"/>
      <color rgb="FF108447"/>
      <color rgb="FF2074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ПОД по броя на</a:t>
            </a:r>
            <a:r>
              <a:rPr lang="en-US" sz="1200" b="1" i="0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r>
              <a:rPr lang="bg-BG" sz="1200" b="1" i="0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участниците в управляваните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от тях  фондове към 31.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03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25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5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64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69718304397E-2"/>
                  <c:y val="6.22960320715411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6.9248214058574287E-2"/>
                  <c:y val="6.96556431921038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2342128121606946E-2"/>
                  <c:y val="4.17516512549536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6.8418241042345271E-2"/>
                  <c:y val="2.61426684280052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0.10372725298588491"/>
                  <c:y val="-1.554839277851166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-7.402171552660157E-2"/>
                  <c:y val="-6.413262879788639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-0.13123778501628669"/>
                  <c:y val="-0.1355045354469396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dLbl>
              <c:idx val="9"/>
              <c:layout>
                <c:manualLayout>
                  <c:x val="2.2596851248642781E-2"/>
                  <c:y val="-7.689528841919862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1D22-486E-95C7-E9A2C48B114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№1.1-Ф'!$A$4:$A$13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ПОАД "ЦКБ - СИЛА" АД</c:v>
                </c:pt>
                <c:pt idx="6">
                  <c:v>"ПОД-БЪДЕЩЕ"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№1.1-Ф'!$H$4:$H$13</c:f>
              <c:numCache>
                <c:formatCode>0.00</c:formatCode>
                <c:ptCount val="10"/>
                <c:pt idx="0">
                  <c:v>24.203858105165299</c:v>
                </c:pt>
                <c:pt idx="1">
                  <c:v>8.5778876708208571</c:v>
                </c:pt>
                <c:pt idx="2">
                  <c:v>19.801450353799609</c:v>
                </c:pt>
                <c:pt idx="3">
                  <c:v>20.692794909504251</c:v>
                </c:pt>
                <c:pt idx="4">
                  <c:v>9.6988553025020856</c:v>
                </c:pt>
                <c:pt idx="5">
                  <c:v>7.9626298551013361</c:v>
                </c:pt>
                <c:pt idx="6">
                  <c:v>3.8011339555831589</c:v>
                </c:pt>
                <c:pt idx="7">
                  <c:v>2.7496958085048622</c:v>
                </c:pt>
                <c:pt idx="8">
                  <c:v>1.6577118159109241</c:v>
                </c:pt>
                <c:pt idx="9">
                  <c:v>0.8539822231076164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r>
              <a:rPr lang="bg-BG"/>
              <a:t>Относително разпределение на участниците в управляваните от ПОД фондове към 31.</a:t>
            </a:r>
            <a:r>
              <a:rPr lang="en-US"/>
              <a:t>03</a:t>
            </a:r>
            <a:r>
              <a:rPr lang="bg-BG"/>
              <a:t>.202</a:t>
            </a:r>
            <a:r>
              <a:rPr lang="en-US"/>
              <a:t>5</a:t>
            </a:r>
            <a:r>
              <a:rPr lang="bg-BG"/>
              <a:t>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903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56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-7.3715522344733331E-2"/>
                  <c:y val="-5.772264381491649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dLbl>
              <c:idx val="4"/>
              <c:layout>
                <c:manualLayout>
                  <c:x val="5.7460285361561808E-2"/>
                  <c:y val="-5.64830830230311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478-4B36-9CBE-C4E69619E376}"/>
                </c:ext>
              </c:extLst>
            </c:dLbl>
            <c:dLbl>
              <c:idx val="5"/>
              <c:layout>
                <c:manualLayout>
                  <c:x val="6.0053404045856594E-2"/>
                  <c:y val="2.75990743812392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478-4B36-9CBE-C4E69619E3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№2.1-Ф '!$B$3:$G$3</c:f>
              <c:strCache>
                <c:ptCount val="6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  <c:pt idx="4">
                  <c:v>ФИПП</c:v>
                </c:pt>
                <c:pt idx="5">
                  <c:v>ФРП</c:v>
                </c:pt>
              </c:strCache>
            </c:strRef>
          </c:cat>
          <c:val>
            <c:numRef>
              <c:f>'Таблица №1.1-Ф'!$B$15:$G$15</c:f>
              <c:numCache>
                <c:formatCode>0.00</c:formatCode>
                <c:ptCount val="6"/>
                <c:pt idx="0">
                  <c:v>80.278703861034785</c:v>
                </c:pt>
                <c:pt idx="1">
                  <c:v>6.5079988203424515</c:v>
                </c:pt>
                <c:pt idx="2">
                  <c:v>12.412731707983978</c:v>
                </c:pt>
                <c:pt idx="3">
                  <c:v>0.19251464318288794</c:v>
                </c:pt>
                <c:pt idx="4">
                  <c:v>0.11402054244716443</c:v>
                </c:pt>
                <c:pt idx="5">
                  <c:v>0.49403042500874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ПОД по размер на нетните активи на управляваните от тях фондове 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към 31.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03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.20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25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697859262"/>
          <c:y val="2.033890707427662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67"/>
          <c:y val="0.41864406779661306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25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539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876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7.5043676881313082E-2"/>
                  <c:y val="-6.6388450235531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-2.8812064929883249E-2"/>
                  <c:y val="-0.119689245176597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6.3947520338152014E-2"/>
                  <c:y val="-0.1403648780198548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dLbl>
              <c:idx val="9"/>
              <c:layout>
                <c:manualLayout>
                  <c:x val="0.12576829533116168"/>
                  <c:y val="-3.15864376926464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051-4EEE-AAF3-7C495455EC1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№2.1-Ф 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 ПОАД "ЦКБ - СИЛА" АД</c:v>
                </c:pt>
                <c:pt idx="6">
                  <c:v>"ПОД-БЪДЕЩЕ"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№2.1-Ф '!$H$4:$H$13</c:f>
              <c:numCache>
                <c:formatCode>#,##0.00</c:formatCode>
                <c:ptCount val="10"/>
                <c:pt idx="0">
                  <c:v>24.220300766452045</c:v>
                </c:pt>
                <c:pt idx="1">
                  <c:v>8.3952179758630194</c:v>
                </c:pt>
                <c:pt idx="2">
                  <c:v>20.22167349888166</c:v>
                </c:pt>
                <c:pt idx="3">
                  <c:v>20.327889165228981</c:v>
                </c:pt>
                <c:pt idx="4">
                  <c:v>12.416516504975165</c:v>
                </c:pt>
                <c:pt idx="5">
                  <c:v>8.8484600193878116</c:v>
                </c:pt>
                <c:pt idx="6">
                  <c:v>2.3903745766495459</c:v>
                </c:pt>
                <c:pt idx="7">
                  <c:v>1.6726210480680939</c:v>
                </c:pt>
                <c:pt idx="8">
                  <c:v>1.0008621893953817</c:v>
                </c:pt>
                <c:pt idx="9">
                  <c:v>0.50608425509829524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r>
              <a:rPr lang="bg-BG"/>
              <a:t>Относително разпределение на нетните активи в управляваните от ПОД фондове към 31.</a:t>
            </a:r>
            <a:r>
              <a:rPr lang="en-US"/>
              <a:t>03</a:t>
            </a:r>
            <a:r>
              <a:rPr lang="bg-BG"/>
              <a:t>.202</a:t>
            </a:r>
            <a:r>
              <a:rPr lang="en-US"/>
              <a:t>5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13960703205791242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21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6034E-2"/>
                  <c:y val="-5.47269896347708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-4.5234705454181734E-2"/>
                  <c:y val="-5.6766093413202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dLbl>
              <c:idx val="4"/>
              <c:layout>
                <c:manualLayout>
                  <c:x val="4.7438759917161337E-2"/>
                  <c:y val="-6.15553055868016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C28-4E30-8998-D134E398F7E8}"/>
                </c:ext>
              </c:extLst>
            </c:dLbl>
            <c:dLbl>
              <c:idx val="5"/>
              <c:layout>
                <c:manualLayout>
                  <c:x val="7.5443493555032617E-2"/>
                  <c:y val="2.46727982531595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38B-4F38-9460-325A3E68E7B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№2.1-Ф '!$B$3:$G$3</c:f>
              <c:strCache>
                <c:ptCount val="6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  <c:pt idx="4">
                  <c:v>ФИПП</c:v>
                </c:pt>
                <c:pt idx="5">
                  <c:v>ФРП</c:v>
                </c:pt>
              </c:strCache>
            </c:strRef>
          </c:cat>
          <c:val>
            <c:numRef>
              <c:f>'Таблица №2.1-Ф '!$B$15:$G$15</c:f>
              <c:numCache>
                <c:formatCode>#,##0.00</c:formatCode>
                <c:ptCount val="6"/>
                <c:pt idx="0">
                  <c:v>86.908002270203696</c:v>
                </c:pt>
                <c:pt idx="1">
                  <c:v>6.5231572391576647</c:v>
                </c:pt>
                <c:pt idx="2">
                  <c:v>5.6072756430818016</c:v>
                </c:pt>
                <c:pt idx="3">
                  <c:v>6.8709896405011323E-2</c:v>
                </c:pt>
                <c:pt idx="4">
                  <c:v>0.40964712738299675</c:v>
                </c:pt>
                <c:pt idx="5">
                  <c:v>0.48320782376882465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0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9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C11"/>
  <sheetViews>
    <sheetView showGridLines="0" tabSelected="1" zoomScaleNormal="100" zoomScaleSheetLayoutView="55" workbookViewId="0">
      <selection sqref="A1:W1"/>
    </sheetView>
  </sheetViews>
  <sheetFormatPr defaultColWidth="10.28515625" defaultRowHeight="15.75" x14ac:dyDescent="0.25"/>
  <cols>
    <col min="1" max="1" width="46" style="28" customWidth="1"/>
    <col min="2" max="2" width="9" style="37" customWidth="1"/>
    <col min="3" max="3" width="9.140625" style="28" customWidth="1"/>
    <col min="4" max="4" width="8.7109375" style="37" customWidth="1"/>
    <col min="5" max="5" width="8.7109375" style="28" customWidth="1"/>
    <col min="6" max="6" width="8.5703125" style="37" customWidth="1"/>
    <col min="7" max="7" width="8.7109375" style="28" customWidth="1"/>
    <col min="8" max="8" width="8.5703125" style="37" customWidth="1"/>
    <col min="9" max="9" width="8.7109375" style="28" customWidth="1"/>
    <col min="10" max="10" width="9" style="37" customWidth="1"/>
    <col min="11" max="11" width="9.140625" style="28" customWidth="1"/>
    <col min="12" max="12" width="9.5703125" style="37" customWidth="1"/>
    <col min="13" max="13" width="8.5703125" style="28" customWidth="1"/>
    <col min="14" max="14" width="9" style="37" customWidth="1"/>
    <col min="15" max="15" width="8.7109375" style="28" customWidth="1"/>
    <col min="16" max="16" width="9.140625" style="28" customWidth="1"/>
    <col min="17" max="17" width="8.7109375" style="28" customWidth="1"/>
    <col min="18" max="18" width="9.28515625" style="28" customWidth="1"/>
    <col min="19" max="19" width="8.7109375" style="28" customWidth="1"/>
    <col min="20" max="20" width="8.5703125" style="28" customWidth="1"/>
    <col min="21" max="21" width="8.7109375" style="28" customWidth="1"/>
    <col min="22" max="22" width="9.85546875" style="27" customWidth="1"/>
    <col min="23" max="23" width="9.28515625" style="28" customWidth="1"/>
    <col min="24" max="16384" width="10.28515625" style="28"/>
  </cols>
  <sheetData>
    <row r="1" spans="1:55" ht="23.25" customHeight="1" x14ac:dyDescent="0.3">
      <c r="A1" s="130" t="s">
        <v>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</row>
    <row r="2" spans="1:55" ht="22.5" customHeight="1" x14ac:dyDescent="0.25">
      <c r="B2" s="81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137" t="s">
        <v>1</v>
      </c>
      <c r="W2" s="137"/>
    </row>
    <row r="3" spans="1:55" s="31" customFormat="1" ht="70.5" customHeight="1" x14ac:dyDescent="0.25">
      <c r="A3" s="29" t="s">
        <v>2</v>
      </c>
      <c r="B3" s="135" t="s">
        <v>48</v>
      </c>
      <c r="C3" s="136"/>
      <c r="D3" s="135" t="s">
        <v>4</v>
      </c>
      <c r="E3" s="135"/>
      <c r="F3" s="135" t="s">
        <v>63</v>
      </c>
      <c r="G3" s="135"/>
      <c r="H3" s="135" t="s">
        <v>5</v>
      </c>
      <c r="I3" s="135"/>
      <c r="J3" s="135" t="s">
        <v>61</v>
      </c>
      <c r="K3" s="135"/>
      <c r="L3" s="135" t="s">
        <v>91</v>
      </c>
      <c r="M3" s="135"/>
      <c r="N3" s="135" t="s">
        <v>87</v>
      </c>
      <c r="O3" s="135"/>
      <c r="P3" s="140" t="s">
        <v>49</v>
      </c>
      <c r="Q3" s="141"/>
      <c r="R3" s="138" t="s">
        <v>46</v>
      </c>
      <c r="S3" s="139"/>
      <c r="T3" s="135" t="s">
        <v>60</v>
      </c>
      <c r="U3" s="135"/>
      <c r="V3" s="135" t="s">
        <v>7</v>
      </c>
      <c r="W3" s="135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</row>
    <row r="4" spans="1:55" s="32" customFormat="1" ht="26.25" customHeight="1" x14ac:dyDescent="0.2">
      <c r="A4" s="133" t="s">
        <v>59</v>
      </c>
      <c r="B4" s="131" t="s">
        <v>105</v>
      </c>
      <c r="C4" s="131" t="s">
        <v>106</v>
      </c>
      <c r="D4" s="131" t="str">
        <f>B4</f>
        <v>I триме-сечие 2024</v>
      </c>
      <c r="E4" s="131" t="str">
        <f>C4</f>
        <v>I триме-сечие 2025</v>
      </c>
      <c r="F4" s="131" t="str">
        <f t="shared" ref="F4:U4" si="0">D4</f>
        <v>I триме-сечие 2024</v>
      </c>
      <c r="G4" s="131" t="str">
        <f t="shared" si="0"/>
        <v>I триме-сечие 2025</v>
      </c>
      <c r="H4" s="131" t="str">
        <f t="shared" si="0"/>
        <v>I триме-сечие 2024</v>
      </c>
      <c r="I4" s="131" t="str">
        <f t="shared" si="0"/>
        <v>I триме-сечие 2025</v>
      </c>
      <c r="J4" s="131" t="str">
        <f t="shared" si="0"/>
        <v>I триме-сечие 2024</v>
      </c>
      <c r="K4" s="131" t="str">
        <f t="shared" si="0"/>
        <v>I триме-сечие 2025</v>
      </c>
      <c r="L4" s="131" t="str">
        <f t="shared" si="0"/>
        <v>I триме-сечие 2024</v>
      </c>
      <c r="M4" s="131" t="str">
        <f t="shared" si="0"/>
        <v>I триме-сечие 2025</v>
      </c>
      <c r="N4" s="131" t="str">
        <f t="shared" si="0"/>
        <v>I триме-сечие 2024</v>
      </c>
      <c r="O4" s="131" t="str">
        <f t="shared" si="0"/>
        <v>I триме-сечие 2025</v>
      </c>
      <c r="P4" s="131" t="str">
        <f t="shared" si="0"/>
        <v>I триме-сечие 2024</v>
      </c>
      <c r="Q4" s="131" t="str">
        <f t="shared" si="0"/>
        <v>I триме-сечие 2025</v>
      </c>
      <c r="R4" s="131" t="str">
        <f t="shared" si="0"/>
        <v>I триме-сечие 2024</v>
      </c>
      <c r="S4" s="131" t="str">
        <f t="shared" si="0"/>
        <v>I триме-сечие 2025</v>
      </c>
      <c r="T4" s="131" t="str">
        <f t="shared" si="0"/>
        <v>I триме-сечие 2024</v>
      </c>
      <c r="U4" s="131" t="str">
        <f t="shared" si="0"/>
        <v>I триме-сечие 2025</v>
      </c>
      <c r="V4" s="131" t="str">
        <f t="shared" ref="V4" si="1">T4</f>
        <v>I триме-сечие 2024</v>
      </c>
      <c r="W4" s="131" t="str">
        <f t="shared" ref="W4" si="2">U4</f>
        <v>I триме-сечие 2025</v>
      </c>
    </row>
    <row r="5" spans="1:55" s="31" customFormat="1" ht="24.6" customHeight="1" x14ac:dyDescent="0.25">
      <c r="A5" s="134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</row>
    <row r="6" spans="1:55" s="33" customFormat="1" ht="32.25" customHeight="1" x14ac:dyDescent="0.3">
      <c r="A6" s="95" t="s">
        <v>8</v>
      </c>
      <c r="B6" s="103">
        <v>18805</v>
      </c>
      <c r="C6" s="103">
        <v>21400</v>
      </c>
      <c r="D6" s="103">
        <v>9609</v>
      </c>
      <c r="E6" s="103">
        <v>8612</v>
      </c>
      <c r="F6" s="103">
        <v>15115</v>
      </c>
      <c r="G6" s="103">
        <v>17179</v>
      </c>
      <c r="H6" s="103">
        <v>15115</v>
      </c>
      <c r="I6" s="103">
        <v>15949</v>
      </c>
      <c r="J6" s="103">
        <v>8695</v>
      </c>
      <c r="K6" s="103">
        <v>10260</v>
      </c>
      <c r="L6" s="103">
        <v>8447</v>
      </c>
      <c r="M6" s="103">
        <v>9047</v>
      </c>
      <c r="N6" s="103">
        <v>2060</v>
      </c>
      <c r="O6" s="103">
        <v>2155</v>
      </c>
      <c r="P6" s="103">
        <v>1559</v>
      </c>
      <c r="Q6" s="103">
        <v>1596</v>
      </c>
      <c r="R6" s="103">
        <v>872</v>
      </c>
      <c r="S6" s="103">
        <v>975</v>
      </c>
      <c r="T6" s="104">
        <v>505</v>
      </c>
      <c r="U6" s="104">
        <v>660</v>
      </c>
      <c r="V6" s="103">
        <f>B6+D6+F6+H6+J6+L6+N6+P6+R6+T6</f>
        <v>80782</v>
      </c>
      <c r="W6" s="103">
        <f>C6+E6+G6+I6+K6+M6+O6+Q6+S6+U6</f>
        <v>87833</v>
      </c>
    </row>
    <row r="7" spans="1:55" s="33" customFormat="1" ht="32.25" customHeight="1" x14ac:dyDescent="0.3">
      <c r="A7" s="34" t="s">
        <v>9</v>
      </c>
      <c r="B7" s="103">
        <v>16895</v>
      </c>
      <c r="C7" s="103">
        <v>18722</v>
      </c>
      <c r="D7" s="103">
        <v>5781</v>
      </c>
      <c r="E7" s="103">
        <v>6283</v>
      </c>
      <c r="F7" s="103">
        <v>13968</v>
      </c>
      <c r="G7" s="103">
        <v>15736</v>
      </c>
      <c r="H7" s="103">
        <v>14394</v>
      </c>
      <c r="I7" s="103">
        <v>14343</v>
      </c>
      <c r="J7" s="103">
        <v>8205</v>
      </c>
      <c r="K7" s="103">
        <v>9162</v>
      </c>
      <c r="L7" s="103">
        <v>5908</v>
      </c>
      <c r="M7" s="103">
        <v>6540</v>
      </c>
      <c r="N7" s="103">
        <v>1867</v>
      </c>
      <c r="O7" s="103">
        <v>2010</v>
      </c>
      <c r="P7" s="103">
        <v>1248</v>
      </c>
      <c r="Q7" s="103">
        <v>1421</v>
      </c>
      <c r="R7" s="103">
        <v>801</v>
      </c>
      <c r="S7" s="103">
        <v>904</v>
      </c>
      <c r="T7" s="104">
        <v>284</v>
      </c>
      <c r="U7" s="104">
        <v>538</v>
      </c>
      <c r="V7" s="103">
        <f t="shared" ref="V7:V11" si="3">B7+D7+F7+H7+J7+L7+N7+P7+R7+T7</f>
        <v>69351</v>
      </c>
      <c r="W7" s="103">
        <f t="shared" ref="W7:W11" si="4">C7+E7+G7+I7+K7+M7+O7+Q7+S7+U7</f>
        <v>75659</v>
      </c>
    </row>
    <row r="8" spans="1:55" s="33" customFormat="1" ht="32.25" customHeight="1" x14ac:dyDescent="0.3">
      <c r="A8" s="34" t="s">
        <v>10</v>
      </c>
      <c r="B8" s="103">
        <v>909</v>
      </c>
      <c r="C8" s="103">
        <v>734</v>
      </c>
      <c r="D8" s="103">
        <v>2170</v>
      </c>
      <c r="E8" s="103">
        <v>1076</v>
      </c>
      <c r="F8" s="103">
        <v>545</v>
      </c>
      <c r="G8" s="103">
        <v>384</v>
      </c>
      <c r="H8" s="103">
        <v>337</v>
      </c>
      <c r="I8" s="103">
        <v>418</v>
      </c>
      <c r="J8" s="103">
        <v>197</v>
      </c>
      <c r="K8" s="103">
        <v>214</v>
      </c>
      <c r="L8" s="103">
        <v>1862</v>
      </c>
      <c r="M8" s="103">
        <v>1667</v>
      </c>
      <c r="N8" s="103">
        <v>165</v>
      </c>
      <c r="O8" s="103">
        <v>123</v>
      </c>
      <c r="P8" s="103">
        <v>263</v>
      </c>
      <c r="Q8" s="103">
        <v>120</v>
      </c>
      <c r="R8" s="103">
        <v>71</v>
      </c>
      <c r="S8" s="103">
        <v>62</v>
      </c>
      <c r="T8" s="104">
        <v>221</v>
      </c>
      <c r="U8" s="104">
        <v>99</v>
      </c>
      <c r="V8" s="103">
        <f t="shared" si="3"/>
        <v>6740</v>
      </c>
      <c r="W8" s="103">
        <f t="shared" si="4"/>
        <v>4897</v>
      </c>
    </row>
    <row r="9" spans="1:55" s="33" customFormat="1" ht="32.25" customHeight="1" x14ac:dyDescent="0.3">
      <c r="A9" s="95" t="s">
        <v>37</v>
      </c>
      <c r="B9" s="103">
        <v>11536</v>
      </c>
      <c r="C9" s="103">
        <v>10987</v>
      </c>
      <c r="D9" s="103">
        <v>7434</v>
      </c>
      <c r="E9" s="103">
        <v>9195</v>
      </c>
      <c r="F9" s="103">
        <v>7155</v>
      </c>
      <c r="G9" s="103">
        <v>7257</v>
      </c>
      <c r="H9" s="103">
        <v>7067</v>
      </c>
      <c r="I9" s="103">
        <v>7024</v>
      </c>
      <c r="J9" s="103">
        <v>5004</v>
      </c>
      <c r="K9" s="103">
        <v>5496</v>
      </c>
      <c r="L9" s="103">
        <v>5681</v>
      </c>
      <c r="M9" s="103">
        <v>3913</v>
      </c>
      <c r="N9" s="103">
        <v>1506</v>
      </c>
      <c r="O9" s="103">
        <v>2001</v>
      </c>
      <c r="P9" s="103">
        <v>1425</v>
      </c>
      <c r="Q9" s="103">
        <v>1371</v>
      </c>
      <c r="R9" s="103">
        <v>688</v>
      </c>
      <c r="S9" s="103">
        <v>778</v>
      </c>
      <c r="T9" s="104">
        <v>704</v>
      </c>
      <c r="U9" s="104">
        <v>1226</v>
      </c>
      <c r="V9" s="103">
        <f t="shared" si="3"/>
        <v>48200</v>
      </c>
      <c r="W9" s="103">
        <f t="shared" si="4"/>
        <v>49248</v>
      </c>
    </row>
    <row r="10" spans="1:55" s="33" customFormat="1" ht="32.25" customHeight="1" x14ac:dyDescent="0.3">
      <c r="A10" s="35" t="s">
        <v>38</v>
      </c>
      <c r="B10" s="103">
        <v>167</v>
      </c>
      <c r="C10" s="103">
        <v>124</v>
      </c>
      <c r="D10" s="103">
        <v>1063</v>
      </c>
      <c r="E10" s="103">
        <v>3991</v>
      </c>
      <c r="F10" s="103">
        <v>32</v>
      </c>
      <c r="G10" s="103">
        <v>102</v>
      </c>
      <c r="H10" s="103">
        <v>21</v>
      </c>
      <c r="I10" s="103">
        <v>3</v>
      </c>
      <c r="J10" s="103">
        <v>21</v>
      </c>
      <c r="K10" s="103">
        <v>29</v>
      </c>
      <c r="L10" s="103">
        <v>2115</v>
      </c>
      <c r="M10" s="103">
        <v>282</v>
      </c>
      <c r="N10" s="103">
        <v>45</v>
      </c>
      <c r="O10" s="103">
        <v>91</v>
      </c>
      <c r="P10" s="103">
        <v>39</v>
      </c>
      <c r="Q10" s="103">
        <v>23</v>
      </c>
      <c r="R10" s="103">
        <v>13</v>
      </c>
      <c r="S10" s="103">
        <v>11</v>
      </c>
      <c r="T10" s="104">
        <v>76</v>
      </c>
      <c r="U10" s="104">
        <v>364</v>
      </c>
      <c r="V10" s="103">
        <f t="shared" si="3"/>
        <v>3592</v>
      </c>
      <c r="W10" s="103">
        <f t="shared" si="4"/>
        <v>5020</v>
      </c>
    </row>
    <row r="11" spans="1:55" s="36" customFormat="1" ht="32.25" customHeight="1" x14ac:dyDescent="0.25">
      <c r="A11" s="34" t="s">
        <v>39</v>
      </c>
      <c r="B11" s="103">
        <v>7269</v>
      </c>
      <c r="C11" s="103">
        <v>10413</v>
      </c>
      <c r="D11" s="103">
        <v>2175</v>
      </c>
      <c r="E11" s="103">
        <v>-583</v>
      </c>
      <c r="F11" s="103">
        <v>7960</v>
      </c>
      <c r="G11" s="103">
        <v>9922</v>
      </c>
      <c r="H11" s="103">
        <v>8048</v>
      </c>
      <c r="I11" s="103">
        <v>8925</v>
      </c>
      <c r="J11" s="103">
        <v>3691</v>
      </c>
      <c r="K11" s="103">
        <v>4764</v>
      </c>
      <c r="L11" s="103">
        <v>2766</v>
      </c>
      <c r="M11" s="103">
        <v>5134</v>
      </c>
      <c r="N11" s="103">
        <v>554</v>
      </c>
      <c r="O11" s="103">
        <v>154</v>
      </c>
      <c r="P11" s="103">
        <v>134</v>
      </c>
      <c r="Q11" s="103">
        <v>225</v>
      </c>
      <c r="R11" s="103">
        <v>184</v>
      </c>
      <c r="S11" s="103">
        <v>197</v>
      </c>
      <c r="T11" s="104">
        <v>-199</v>
      </c>
      <c r="U11" s="104">
        <v>-566</v>
      </c>
      <c r="V11" s="103">
        <f t="shared" si="3"/>
        <v>32582</v>
      </c>
      <c r="W11" s="103">
        <f t="shared" si="4"/>
        <v>38585</v>
      </c>
    </row>
  </sheetData>
  <mergeCells count="36">
    <mergeCell ref="M4:M5"/>
    <mergeCell ref="H4:H5"/>
    <mergeCell ref="V2:W2"/>
    <mergeCell ref="L4:L5"/>
    <mergeCell ref="V3:W3"/>
    <mergeCell ref="V4:V5"/>
    <mergeCell ref="W4:W5"/>
    <mergeCell ref="R3:S3"/>
    <mergeCell ref="T3:U3"/>
    <mergeCell ref="H3:I3"/>
    <mergeCell ref="J3:K3"/>
    <mergeCell ref="L3:M3"/>
    <mergeCell ref="N3:O3"/>
    <mergeCell ref="P3:Q3"/>
    <mergeCell ref="F4:F5"/>
    <mergeCell ref="C4:C5"/>
    <mergeCell ref="B3:C3"/>
    <mergeCell ref="D3:E3"/>
    <mergeCell ref="F3:G3"/>
    <mergeCell ref="B4:B5"/>
    <mergeCell ref="A1:W1"/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I4:I5"/>
    <mergeCell ref="J4:J5"/>
    <mergeCell ref="K4:K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H14"/>
  <sheetViews>
    <sheetView showGridLines="0" zoomScale="90" zoomScaleNormal="90" zoomScaleSheetLayoutView="40" workbookViewId="0">
      <selection sqref="A1:F1"/>
    </sheetView>
  </sheetViews>
  <sheetFormatPr defaultRowHeight="12.75" x14ac:dyDescent="0.2"/>
  <cols>
    <col min="1" max="1" width="55.5703125" customWidth="1"/>
    <col min="2" max="6" width="12.85546875" customWidth="1"/>
  </cols>
  <sheetData>
    <row r="1" spans="1:8" ht="40.5" customHeight="1" x14ac:dyDescent="0.2">
      <c r="A1" s="184" t="s">
        <v>115</v>
      </c>
      <c r="B1" s="185"/>
      <c r="C1" s="185"/>
      <c r="D1" s="185"/>
      <c r="E1" s="185"/>
      <c r="F1" s="186"/>
    </row>
    <row r="2" spans="1:8" ht="12.75" customHeight="1" x14ac:dyDescent="0.2">
      <c r="A2" s="64"/>
      <c r="B2" s="65"/>
      <c r="C2" s="65"/>
      <c r="D2" s="65"/>
      <c r="E2" s="65"/>
      <c r="F2" s="66"/>
    </row>
    <row r="3" spans="1:8" ht="50.25" customHeight="1" x14ac:dyDescent="0.2">
      <c r="A3" s="77" t="s">
        <v>50</v>
      </c>
      <c r="B3" s="78" t="s">
        <v>21</v>
      </c>
      <c r="C3" s="78" t="s">
        <v>22</v>
      </c>
      <c r="D3" s="78" t="s">
        <v>15</v>
      </c>
      <c r="E3" s="78" t="s">
        <v>35</v>
      </c>
      <c r="F3" s="80" t="s">
        <v>19</v>
      </c>
    </row>
    <row r="4" spans="1:8" ht="35.1" customHeight="1" x14ac:dyDescent="0.25">
      <c r="A4" s="24" t="s">
        <v>16</v>
      </c>
      <c r="B4" s="113">
        <v>3794</v>
      </c>
      <c r="C4" s="113">
        <v>376</v>
      </c>
      <c r="D4" s="113">
        <v>319</v>
      </c>
      <c r="E4" s="108" t="s">
        <v>84</v>
      </c>
      <c r="F4" s="113">
        <f>+SUM(B4:E4)</f>
        <v>4489</v>
      </c>
      <c r="H4" s="5"/>
    </row>
    <row r="5" spans="1:8" ht="35.1" customHeight="1" x14ac:dyDescent="0.25">
      <c r="A5" s="24" t="s">
        <v>17</v>
      </c>
      <c r="B5" s="113">
        <v>2931</v>
      </c>
      <c r="C5" s="113">
        <v>304</v>
      </c>
      <c r="D5" s="113">
        <v>392</v>
      </c>
      <c r="E5" s="108" t="s">
        <v>84</v>
      </c>
      <c r="F5" s="113">
        <f t="shared" ref="F5:F14" si="0">+SUM(B5:E5)</f>
        <v>3627</v>
      </c>
      <c r="H5" s="5"/>
    </row>
    <row r="6" spans="1:8" ht="35.1" customHeight="1" x14ac:dyDescent="0.25">
      <c r="A6" s="24" t="s">
        <v>63</v>
      </c>
      <c r="B6" s="113">
        <v>4321</v>
      </c>
      <c r="C6" s="113">
        <v>155</v>
      </c>
      <c r="D6" s="113">
        <v>76</v>
      </c>
      <c r="E6" s="114">
        <v>28</v>
      </c>
      <c r="F6" s="113">
        <f>+SUM(B6:E6)</f>
        <v>4580</v>
      </c>
      <c r="H6" s="5"/>
    </row>
    <row r="7" spans="1:8" ht="35.1" customHeight="1" x14ac:dyDescent="0.25">
      <c r="A7" s="24" t="s">
        <v>5</v>
      </c>
      <c r="B7" s="113">
        <v>4768</v>
      </c>
      <c r="C7" s="113">
        <v>212</v>
      </c>
      <c r="D7" s="113">
        <v>960</v>
      </c>
      <c r="E7" s="108" t="s">
        <v>84</v>
      </c>
      <c r="F7" s="113">
        <f t="shared" si="0"/>
        <v>5940</v>
      </c>
      <c r="H7" s="5"/>
    </row>
    <row r="8" spans="1:8" ht="35.1" customHeight="1" x14ac:dyDescent="0.25">
      <c r="A8" s="24" t="s">
        <v>66</v>
      </c>
      <c r="B8" s="113">
        <v>3870</v>
      </c>
      <c r="C8" s="113">
        <v>211</v>
      </c>
      <c r="D8" s="113">
        <v>365</v>
      </c>
      <c r="E8" s="108" t="s">
        <v>84</v>
      </c>
      <c r="F8" s="113">
        <f t="shared" si="0"/>
        <v>4446</v>
      </c>
      <c r="H8" s="5"/>
    </row>
    <row r="9" spans="1:8" ht="35.1" customHeight="1" x14ac:dyDescent="0.25">
      <c r="A9" s="24" t="s">
        <v>91</v>
      </c>
      <c r="B9" s="113">
        <v>2483</v>
      </c>
      <c r="C9" s="113">
        <v>324</v>
      </c>
      <c r="D9" s="113">
        <v>195</v>
      </c>
      <c r="E9" s="108" t="s">
        <v>84</v>
      </c>
      <c r="F9" s="113">
        <f t="shared" si="0"/>
        <v>3002</v>
      </c>
      <c r="H9" s="5"/>
    </row>
    <row r="10" spans="1:8" ht="35.1" customHeight="1" x14ac:dyDescent="0.25">
      <c r="A10" s="79" t="s">
        <v>88</v>
      </c>
      <c r="B10" s="113">
        <v>1998</v>
      </c>
      <c r="C10" s="113">
        <v>197</v>
      </c>
      <c r="D10" s="113">
        <v>60</v>
      </c>
      <c r="E10" s="108" t="s">
        <v>84</v>
      </c>
      <c r="F10" s="113">
        <f t="shared" si="0"/>
        <v>2255</v>
      </c>
      <c r="H10" s="5"/>
    </row>
    <row r="11" spans="1:8" ht="35.1" customHeight="1" x14ac:dyDescent="0.25">
      <c r="A11" s="24" t="s">
        <v>6</v>
      </c>
      <c r="B11" s="113">
        <v>3109</v>
      </c>
      <c r="C11" s="113">
        <v>495</v>
      </c>
      <c r="D11" s="113">
        <v>114</v>
      </c>
      <c r="E11" s="108" t="s">
        <v>84</v>
      </c>
      <c r="F11" s="113">
        <f t="shared" si="0"/>
        <v>3718</v>
      </c>
      <c r="H11" s="5"/>
    </row>
    <row r="12" spans="1:8" ht="35.1" customHeight="1" x14ac:dyDescent="0.25">
      <c r="A12" s="24" t="s">
        <v>34</v>
      </c>
      <c r="B12" s="113">
        <v>1776</v>
      </c>
      <c r="C12" s="113">
        <v>151</v>
      </c>
      <c r="D12" s="113">
        <v>2</v>
      </c>
      <c r="E12" s="108" t="s">
        <v>84</v>
      </c>
      <c r="F12" s="113">
        <f t="shared" si="0"/>
        <v>1929</v>
      </c>
      <c r="H12" s="5"/>
    </row>
    <row r="13" spans="1:8" ht="35.1" customHeight="1" x14ac:dyDescent="0.25">
      <c r="A13" s="24" t="s">
        <v>60</v>
      </c>
      <c r="B13" s="113">
        <v>3083</v>
      </c>
      <c r="C13" s="113">
        <v>345</v>
      </c>
      <c r="D13" s="113">
        <v>162</v>
      </c>
      <c r="E13" s="108" t="s">
        <v>84</v>
      </c>
      <c r="F13" s="113">
        <f t="shared" si="0"/>
        <v>3590</v>
      </c>
      <c r="H13" s="5"/>
    </row>
    <row r="14" spans="1:8" ht="35.1" customHeight="1" x14ac:dyDescent="0.25">
      <c r="A14" s="24" t="s">
        <v>19</v>
      </c>
      <c r="B14" s="113">
        <f>SUM(B4:B13)</f>
        <v>32133</v>
      </c>
      <c r="C14" s="113">
        <f t="shared" ref="C14:E14" si="1">SUM(C4:C13)</f>
        <v>2770</v>
      </c>
      <c r="D14" s="113">
        <f t="shared" si="1"/>
        <v>2645</v>
      </c>
      <c r="E14" s="113">
        <f t="shared" si="1"/>
        <v>28</v>
      </c>
      <c r="F14" s="113">
        <f t="shared" si="0"/>
        <v>37576</v>
      </c>
    </row>
  </sheetData>
  <mergeCells count="1">
    <mergeCell ref="A1:F1"/>
  </mergeCells>
  <phoneticPr fontId="43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G16"/>
  <sheetViews>
    <sheetView showGridLines="0" zoomScale="90" zoomScaleNormal="90" workbookViewId="0">
      <selection sqref="A1:E1"/>
    </sheetView>
  </sheetViews>
  <sheetFormatPr defaultRowHeight="12.75" x14ac:dyDescent="0.2"/>
  <cols>
    <col min="1" max="1" width="51.5703125" customWidth="1"/>
    <col min="2" max="4" width="11.42578125" customWidth="1"/>
    <col min="5" max="5" width="11.28515625" bestFit="1" customWidth="1"/>
  </cols>
  <sheetData>
    <row r="1" spans="1:7" ht="38.25" customHeight="1" x14ac:dyDescent="0.2">
      <c r="A1" s="192" t="s">
        <v>85</v>
      </c>
      <c r="B1" s="192"/>
      <c r="C1" s="192"/>
      <c r="D1" s="192"/>
      <c r="E1" s="192"/>
    </row>
    <row r="2" spans="1:7" ht="16.5" customHeight="1" x14ac:dyDescent="0.25">
      <c r="B2" s="69"/>
      <c r="C2" s="70"/>
      <c r="D2" s="70"/>
      <c r="E2" s="121" t="s">
        <v>11</v>
      </c>
    </row>
    <row r="3" spans="1:7" ht="30" customHeight="1" x14ac:dyDescent="0.2">
      <c r="A3" s="187" t="s">
        <v>56</v>
      </c>
      <c r="B3" s="2">
        <v>2024</v>
      </c>
      <c r="C3" s="189">
        <v>2025</v>
      </c>
      <c r="D3" s="190"/>
      <c r="E3" s="191"/>
    </row>
    <row r="4" spans="1:7" ht="30" customHeight="1" x14ac:dyDescent="0.2">
      <c r="A4" s="188"/>
      <c r="B4" s="74">
        <v>12</v>
      </c>
      <c r="C4" s="101">
        <v>1</v>
      </c>
      <c r="D4" s="101">
        <v>2</v>
      </c>
      <c r="E4" s="101">
        <v>3</v>
      </c>
    </row>
    <row r="5" spans="1:7" ht="30" customHeight="1" x14ac:dyDescent="0.25">
      <c r="A5" s="3" t="s">
        <v>16</v>
      </c>
      <c r="B5" s="129">
        <v>6386998</v>
      </c>
      <c r="C5" s="129">
        <v>6520667</v>
      </c>
      <c r="D5" s="129">
        <v>6604231</v>
      </c>
      <c r="E5" s="129">
        <v>6535093</v>
      </c>
    </row>
    <row r="6" spans="1:7" ht="30" customHeight="1" x14ac:dyDescent="0.25">
      <c r="A6" s="3" t="s">
        <v>17</v>
      </c>
      <c r="B6" s="129">
        <v>2271499</v>
      </c>
      <c r="C6" s="129">
        <v>2283135</v>
      </c>
      <c r="D6" s="129">
        <v>2282065</v>
      </c>
      <c r="E6" s="129">
        <v>2268232</v>
      </c>
    </row>
    <row r="7" spans="1:7" ht="30" customHeight="1" x14ac:dyDescent="0.25">
      <c r="A7" s="25" t="s">
        <v>63</v>
      </c>
      <c r="B7" s="129">
        <v>5338560</v>
      </c>
      <c r="C7" s="129">
        <v>5436209</v>
      </c>
      <c r="D7" s="129">
        <v>5518625</v>
      </c>
      <c r="E7" s="129">
        <v>5469247</v>
      </c>
    </row>
    <row r="8" spans="1:7" ht="30" customHeight="1" x14ac:dyDescent="0.25">
      <c r="A8" s="3" t="s">
        <v>5</v>
      </c>
      <c r="B8" s="129">
        <v>5400512</v>
      </c>
      <c r="C8" s="129">
        <v>5498982</v>
      </c>
      <c r="D8" s="129">
        <v>5595389</v>
      </c>
      <c r="E8" s="129">
        <v>5502431</v>
      </c>
    </row>
    <row r="9" spans="1:7" ht="30" customHeight="1" x14ac:dyDescent="0.25">
      <c r="A9" s="25" t="s">
        <v>66</v>
      </c>
      <c r="B9" s="129">
        <v>3256757</v>
      </c>
      <c r="C9" s="129">
        <v>3315481</v>
      </c>
      <c r="D9" s="129">
        <v>3427957</v>
      </c>
      <c r="E9" s="129">
        <v>3366707</v>
      </c>
    </row>
    <row r="10" spans="1:7" ht="30" customHeight="1" x14ac:dyDescent="0.25">
      <c r="A10" s="25" t="s">
        <v>92</v>
      </c>
      <c r="B10" s="129">
        <v>2367273</v>
      </c>
      <c r="C10" s="129">
        <v>2399464</v>
      </c>
      <c r="D10" s="129">
        <v>2421803</v>
      </c>
      <c r="E10" s="129">
        <v>2392871</v>
      </c>
    </row>
    <row r="11" spans="1:7" ht="30" customHeight="1" x14ac:dyDescent="0.25">
      <c r="A11" s="59" t="s">
        <v>87</v>
      </c>
      <c r="B11" s="129">
        <v>642191</v>
      </c>
      <c r="C11" s="129">
        <v>643834</v>
      </c>
      <c r="D11" s="129">
        <v>641785</v>
      </c>
      <c r="E11" s="129">
        <v>651035</v>
      </c>
    </row>
    <row r="12" spans="1:7" ht="30" customHeight="1" x14ac:dyDescent="0.25">
      <c r="A12" s="3" t="s">
        <v>6</v>
      </c>
      <c r="B12" s="129">
        <v>446358</v>
      </c>
      <c r="C12" s="129">
        <v>447907</v>
      </c>
      <c r="D12" s="129">
        <v>452868</v>
      </c>
      <c r="E12" s="129">
        <v>455048</v>
      </c>
    </row>
    <row r="13" spans="1:7" ht="30" customHeight="1" x14ac:dyDescent="0.25">
      <c r="A13" s="20" t="s">
        <v>34</v>
      </c>
      <c r="B13" s="129">
        <v>267153</v>
      </c>
      <c r="C13" s="129">
        <v>273274</v>
      </c>
      <c r="D13" s="129">
        <v>274253</v>
      </c>
      <c r="E13" s="129">
        <v>272228</v>
      </c>
    </row>
    <row r="14" spans="1:7" ht="30" customHeight="1" x14ac:dyDescent="0.25">
      <c r="A14" s="24" t="s">
        <v>60</v>
      </c>
      <c r="B14" s="129">
        <v>120443</v>
      </c>
      <c r="C14" s="129">
        <v>123853</v>
      </c>
      <c r="D14" s="129">
        <v>140158</v>
      </c>
      <c r="E14" s="129">
        <v>137875</v>
      </c>
    </row>
    <row r="15" spans="1:7" ht="30" customHeight="1" x14ac:dyDescent="0.25">
      <c r="A15" s="4" t="s">
        <v>19</v>
      </c>
      <c r="B15" s="115">
        <f t="shared" ref="B15" si="0">+SUM(B5:B14)</f>
        <v>26497744</v>
      </c>
      <c r="C15" s="115">
        <f t="shared" ref="C15" si="1">+SUM(C5:C14)</f>
        <v>26942806</v>
      </c>
      <c r="D15" s="115">
        <f t="shared" ref="D15" si="2">+SUM(D5:D14)</f>
        <v>27359134</v>
      </c>
      <c r="E15" s="115">
        <f>+SUM(E5:E14)</f>
        <v>27050767</v>
      </c>
      <c r="G15" s="61"/>
    </row>
    <row r="16" spans="1:7" ht="15.75" x14ac:dyDescent="0.25">
      <c r="G16" s="7"/>
    </row>
  </sheetData>
  <mergeCells count="3">
    <mergeCell ref="A3:A4"/>
    <mergeCell ref="C3:E3"/>
    <mergeCell ref="A1:E1"/>
  </mergeCells>
  <phoneticPr fontId="43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8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E15"/>
  <sheetViews>
    <sheetView showGridLines="0" zoomScale="90" zoomScaleNormal="90" workbookViewId="0">
      <selection sqref="A1:E1"/>
    </sheetView>
  </sheetViews>
  <sheetFormatPr defaultRowHeight="12.75" x14ac:dyDescent="0.2"/>
  <cols>
    <col min="1" max="1" width="55.85546875" customWidth="1"/>
    <col min="2" max="2" width="10.7109375" customWidth="1"/>
    <col min="3" max="4" width="9.28515625" customWidth="1"/>
  </cols>
  <sheetData>
    <row r="1" spans="1:5" ht="44.25" customHeight="1" x14ac:dyDescent="0.2">
      <c r="A1" s="193" t="s">
        <v>79</v>
      </c>
      <c r="B1" s="193"/>
      <c r="C1" s="193"/>
      <c r="D1" s="193"/>
      <c r="E1" s="193"/>
    </row>
    <row r="2" spans="1:5" ht="19.5" customHeight="1" x14ac:dyDescent="0.25">
      <c r="B2" s="71"/>
      <c r="C2" s="72"/>
      <c r="D2" s="72"/>
      <c r="E2" s="122" t="s">
        <v>20</v>
      </c>
    </row>
    <row r="3" spans="1:5" ht="30" customHeight="1" x14ac:dyDescent="0.2">
      <c r="A3" s="187" t="s">
        <v>57</v>
      </c>
      <c r="B3" s="2">
        <v>2024</v>
      </c>
      <c r="C3" s="189">
        <v>2025</v>
      </c>
      <c r="D3" s="190"/>
      <c r="E3" s="191"/>
    </row>
    <row r="4" spans="1:5" ht="30" customHeight="1" x14ac:dyDescent="0.2">
      <c r="A4" s="188"/>
      <c r="B4" s="1">
        <v>12</v>
      </c>
      <c r="C4" s="101">
        <v>1</v>
      </c>
      <c r="D4" s="101">
        <v>2</v>
      </c>
      <c r="E4" s="101">
        <v>3</v>
      </c>
    </row>
    <row r="5" spans="1:5" ht="30" customHeight="1" x14ac:dyDescent="0.25">
      <c r="A5" s="3" t="s">
        <v>16</v>
      </c>
      <c r="B5" s="110">
        <f>+'Таблица№ 2-ПФ'!B5/'Таблица№ 2-ПФ'!B$15*100</f>
        <v>24.103931262978463</v>
      </c>
      <c r="C5" s="110">
        <f>+'Таблица№ 2-ПФ'!C5/'Таблица№ 2-ПФ'!C$15*100</f>
        <v>24.201885282475775</v>
      </c>
      <c r="D5" s="110">
        <f>+'Таблица№ 2-ПФ'!D5/'Таблица№ 2-ПФ'!D$15*100</f>
        <v>24.139035248703415</v>
      </c>
      <c r="E5" s="110">
        <f>+'Таблица№ 2-ПФ'!E5/'Таблица№ 2-ПФ'!E$15*100</f>
        <v>24.158623672297352</v>
      </c>
    </row>
    <row r="6" spans="1:5" ht="30" customHeight="1" x14ac:dyDescent="0.25">
      <c r="A6" s="3" t="s">
        <v>17</v>
      </c>
      <c r="B6" s="110">
        <f>+'Таблица№ 2-ПФ'!B6/'Таблица№ 2-ПФ'!B$15*100</f>
        <v>8.5724241278804723</v>
      </c>
      <c r="C6" s="110">
        <f>+'Таблица№ 2-ПФ'!C6/'Таблица№ 2-ПФ'!C$15*100</f>
        <v>8.4740060111036684</v>
      </c>
      <c r="D6" s="110">
        <f>+'Таблица№ 2-ПФ'!D6/'Таблица№ 2-ПФ'!D$15*100</f>
        <v>8.3411448622606255</v>
      </c>
      <c r="E6" s="110">
        <f>+'Таблица№ 2-ПФ'!E6/'Таблица№ 2-ПФ'!E$15*100</f>
        <v>8.3850931102988682</v>
      </c>
    </row>
    <row r="7" spans="1:5" ht="30" customHeight="1" x14ac:dyDescent="0.25">
      <c r="A7" s="25" t="s">
        <v>63</v>
      </c>
      <c r="B7" s="110">
        <f>+'Таблица№ 2-ПФ'!B7/'Таблица№ 2-ПФ'!B$15*100</f>
        <v>20.147224609008223</v>
      </c>
      <c r="C7" s="110">
        <f>+'Таблица№ 2-ПФ'!C7/'Таблица№ 2-ПФ'!C$15*100</f>
        <v>20.17684794969017</v>
      </c>
      <c r="D7" s="110">
        <f>+'Таблица№ 2-ПФ'!D7/'Таблица№ 2-ПФ'!D$15*100</f>
        <v>20.171051466760606</v>
      </c>
      <c r="E7" s="110">
        <f>+'Таблица№ 2-ПФ'!E7/'Таблица№ 2-ПФ'!E$15*100</f>
        <v>20.218454434212532</v>
      </c>
    </row>
    <row r="8" spans="1:5" ht="30" customHeight="1" x14ac:dyDescent="0.25">
      <c r="A8" s="3" t="s">
        <v>5</v>
      </c>
      <c r="B8" s="110">
        <f>+'Таблица№ 2-ПФ'!B8/'Таблица№ 2-ПФ'!B$15*100</f>
        <v>20.381025645051139</v>
      </c>
      <c r="C8" s="110">
        <f>+'Таблица№ 2-ПФ'!C8/'Таблица№ 2-ПФ'!C$15*100</f>
        <v>20.409834075931066</v>
      </c>
      <c r="D8" s="110">
        <f>+'Таблица№ 2-ПФ'!D8/'Таблица№ 2-ПФ'!D$15*100</f>
        <v>20.451630523100622</v>
      </c>
      <c r="E8" s="110">
        <f>+'Таблица№ 2-ПФ'!E8/'Таблица№ 2-ПФ'!E$15*100</f>
        <v>20.341127480784557</v>
      </c>
    </row>
    <row r="9" spans="1:5" ht="30" customHeight="1" x14ac:dyDescent="0.25">
      <c r="A9" s="25" t="s">
        <v>66</v>
      </c>
      <c r="B9" s="110">
        <f>+'Таблица№ 2-ПФ'!B9/'Таблица№ 2-ПФ'!B$15*100</f>
        <v>12.29069538901123</v>
      </c>
      <c r="C9" s="110">
        <f>+'Таблица№ 2-ПФ'!C9/'Таблица№ 2-ПФ'!C$15*100</f>
        <v>12.305626221708311</v>
      </c>
      <c r="D9" s="110">
        <f>+'Таблица№ 2-ПФ'!D9/'Таблица№ 2-ПФ'!D$15*100</f>
        <v>12.52947918600055</v>
      </c>
      <c r="E9" s="110">
        <f>+'Таблица№ 2-ПФ'!E9/'Таблица№ 2-ПФ'!E$15*100</f>
        <v>12.445883697124003</v>
      </c>
    </row>
    <row r="10" spans="1:5" ht="30" customHeight="1" x14ac:dyDescent="0.25">
      <c r="A10" s="25" t="s">
        <v>92</v>
      </c>
      <c r="B10" s="110">
        <f>+'Таблица№ 2-ПФ'!B10/'Таблица№ 2-ПФ'!B$15*100</f>
        <v>8.9338662189505644</v>
      </c>
      <c r="C10" s="110">
        <f>+'Таблица№ 2-ПФ'!C10/'Таблица№ 2-ПФ'!C$15*100</f>
        <v>8.9057687606851346</v>
      </c>
      <c r="D10" s="110">
        <f>+'Таблица№ 2-ПФ'!D10/'Таблица№ 2-ПФ'!D$15*100</f>
        <v>8.8518993327785882</v>
      </c>
      <c r="E10" s="110">
        <f>+'Таблица№ 2-ПФ'!E10/'Таблица№ 2-ПФ'!E$15*100</f>
        <v>8.8458526887610986</v>
      </c>
    </row>
    <row r="11" spans="1:5" ht="30" customHeight="1" x14ac:dyDescent="0.25">
      <c r="A11" s="59" t="s">
        <v>87</v>
      </c>
      <c r="B11" s="110">
        <f>+'Таблица№ 2-ПФ'!B11/'Таблица№ 2-ПФ'!B$15*100</f>
        <v>2.4235685875748514</v>
      </c>
      <c r="C11" s="110">
        <f>+'Таблица№ 2-ПФ'!C11/'Таблица№ 2-ПФ'!C$15*100</f>
        <v>2.3896323196626215</v>
      </c>
      <c r="D11" s="110">
        <f>+'Таблица№ 2-ПФ'!D11/'Таблица№ 2-ПФ'!D$15*100</f>
        <v>2.345779658084207</v>
      </c>
      <c r="E11" s="110">
        <f>+'Таблица№ 2-ПФ'!E11/'Таблица№ 2-ПФ'!E$15*100</f>
        <v>2.4067154916531575</v>
      </c>
    </row>
    <row r="12" spans="1:5" ht="30" customHeight="1" x14ac:dyDescent="0.25">
      <c r="A12" s="3" t="s">
        <v>6</v>
      </c>
      <c r="B12" s="110">
        <f>+'Таблица№ 2-ПФ'!B12/'Таблица№ 2-ПФ'!B$15*100</f>
        <v>1.6845132174271138</v>
      </c>
      <c r="C12" s="110">
        <f>+'Таблица№ 2-ПФ'!C12/'Таблица№ 2-ПФ'!C$15*100</f>
        <v>1.6624363475727064</v>
      </c>
      <c r="D12" s="110">
        <f>+'Таблица№ 2-ПФ'!D12/'Таблица№ 2-ПФ'!D$15*100</f>
        <v>1.6552716909826168</v>
      </c>
      <c r="E12" s="110">
        <f>+'Таблица№ 2-ПФ'!E12/'Таблица№ 2-ПФ'!E$15*100</f>
        <v>1.6821999908542336</v>
      </c>
    </row>
    <row r="13" spans="1:5" ht="30" customHeight="1" x14ac:dyDescent="0.25">
      <c r="A13" s="20" t="s">
        <v>34</v>
      </c>
      <c r="B13" s="110">
        <f>+'Таблица№ 2-ПФ'!B13/'Таблица№ 2-ПФ'!B$15*100</f>
        <v>1.0082103593422895</v>
      </c>
      <c r="C13" s="110">
        <f>+'Таблица№ 2-ПФ'!C13/'Таблица№ 2-ПФ'!C$15*100</f>
        <v>1.014274459757458</v>
      </c>
      <c r="D13" s="110">
        <f>+'Таблица№ 2-ПФ'!D13/'Таблица№ 2-ПФ'!D$15*100</f>
        <v>1.0024184245013019</v>
      </c>
      <c r="E13" s="110">
        <f>+'Таблица№ 2-ПФ'!E13/'Таблица№ 2-ПФ'!E$15*100</f>
        <v>1.0063596348303174</v>
      </c>
    </row>
    <row r="14" spans="1:5" ht="30" customHeight="1" x14ac:dyDescent="0.25">
      <c r="A14" s="24" t="s">
        <v>60</v>
      </c>
      <c r="B14" s="110">
        <f>+'Таблица№ 2-ПФ'!B14/'Таблица№ 2-ПФ'!B$15*100</f>
        <v>0.45454058277565063</v>
      </c>
      <c r="C14" s="110">
        <f>+'Таблица№ 2-ПФ'!C14/'Таблица№ 2-ПФ'!C$15*100</f>
        <v>0.45968857141308894</v>
      </c>
      <c r="D14" s="110">
        <f>+'Таблица№ 2-ПФ'!D14/'Таблица№ 2-ПФ'!D$15*100</f>
        <v>0.5122896068274676</v>
      </c>
      <c r="E14" s="110">
        <f>+'Таблица№ 2-ПФ'!E14/'Таблица№ 2-ПФ'!E$15*100</f>
        <v>0.50968979918388269</v>
      </c>
    </row>
    <row r="15" spans="1:5" ht="30" customHeight="1" x14ac:dyDescent="0.25">
      <c r="A15" s="102" t="s">
        <v>19</v>
      </c>
      <c r="B15" s="110">
        <f t="shared" ref="B15:D15" si="0">+SUM(B5:B14)</f>
        <v>100</v>
      </c>
      <c r="C15" s="110">
        <f t="shared" si="0"/>
        <v>99.999999999999986</v>
      </c>
      <c r="D15" s="110">
        <f t="shared" si="0"/>
        <v>99.999999999999986</v>
      </c>
      <c r="E15" s="110">
        <f>+SUM(E5:E14)</f>
        <v>100.00000000000001</v>
      </c>
    </row>
  </sheetData>
  <mergeCells count="3">
    <mergeCell ref="A3:A4"/>
    <mergeCell ref="C3:E3"/>
    <mergeCell ref="A1:E1"/>
  </mergeCells>
  <phoneticPr fontId="43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16"/>
  <sheetViews>
    <sheetView showGridLines="0" zoomScale="90" zoomScaleNormal="90" zoomScaleSheetLayoutView="40" workbookViewId="0">
      <selection sqref="A1:H1"/>
    </sheetView>
  </sheetViews>
  <sheetFormatPr defaultRowHeight="12.75" x14ac:dyDescent="0.2"/>
  <cols>
    <col min="1" max="1" width="54.7109375" customWidth="1"/>
    <col min="2" max="2" width="10.7109375" customWidth="1"/>
    <col min="3" max="3" width="16.140625" customWidth="1"/>
    <col min="4" max="4" width="16" customWidth="1"/>
    <col min="5" max="5" width="16.7109375" customWidth="1"/>
    <col min="6" max="6" width="14" customWidth="1"/>
    <col min="7" max="7" width="18.28515625" customWidth="1"/>
    <col min="8" max="8" width="12.7109375" customWidth="1"/>
    <col min="9" max="9" width="12.28515625" customWidth="1"/>
  </cols>
  <sheetData>
    <row r="1" spans="1:9" ht="40.5" customHeight="1" x14ac:dyDescent="0.2">
      <c r="A1" s="194" t="s">
        <v>111</v>
      </c>
      <c r="B1" s="195"/>
      <c r="C1" s="195"/>
      <c r="D1" s="195"/>
      <c r="E1" s="195"/>
      <c r="F1" s="195"/>
      <c r="G1" s="195"/>
      <c r="H1" s="196"/>
    </row>
    <row r="2" spans="1:9" ht="16.5" customHeight="1" x14ac:dyDescent="0.2">
      <c r="A2" s="64"/>
      <c r="B2" s="65"/>
      <c r="C2" s="65"/>
      <c r="D2" s="65"/>
      <c r="E2" s="65"/>
      <c r="F2" s="65"/>
      <c r="G2" s="65"/>
      <c r="H2" s="66"/>
    </row>
    <row r="3" spans="1:9" ht="50.25" customHeight="1" x14ac:dyDescent="0.2">
      <c r="A3" s="57" t="s">
        <v>101</v>
      </c>
      <c r="B3" s="78" t="s">
        <v>95</v>
      </c>
      <c r="C3" s="78" t="s">
        <v>96</v>
      </c>
      <c r="D3" s="78" t="s">
        <v>97</v>
      </c>
      <c r="E3" s="78" t="s">
        <v>98</v>
      </c>
      <c r="F3" s="78" t="s">
        <v>99</v>
      </c>
      <c r="G3" s="78" t="s">
        <v>100</v>
      </c>
      <c r="H3" s="22" t="s">
        <v>19</v>
      </c>
    </row>
    <row r="4" spans="1:9" ht="35.1" customHeight="1" x14ac:dyDescent="0.25">
      <c r="A4" s="20" t="s">
        <v>16</v>
      </c>
      <c r="B4" s="111">
        <v>1010196</v>
      </c>
      <c r="C4" s="111">
        <v>79586</v>
      </c>
      <c r="D4" s="111">
        <v>139278</v>
      </c>
      <c r="E4" s="108">
        <v>0</v>
      </c>
      <c r="F4" s="111">
        <v>1449</v>
      </c>
      <c r="G4" s="111">
        <v>8760</v>
      </c>
      <c r="H4" s="111">
        <f>SUM(B4:G4)</f>
        <v>1239269</v>
      </c>
      <c r="I4" s="5"/>
    </row>
    <row r="5" spans="1:9" ht="35.1" customHeight="1" x14ac:dyDescent="0.25">
      <c r="A5" s="20" t="s">
        <v>17</v>
      </c>
      <c r="B5" s="111">
        <v>345163</v>
      </c>
      <c r="C5" s="111">
        <v>41478</v>
      </c>
      <c r="D5" s="111">
        <v>49915</v>
      </c>
      <c r="E5" s="108">
        <v>0</v>
      </c>
      <c r="F5" s="111">
        <v>610</v>
      </c>
      <c r="G5" s="111">
        <v>2033</v>
      </c>
      <c r="H5" s="111">
        <f t="shared" ref="H5:H13" si="0">SUM(B5:G5)</f>
        <v>439199</v>
      </c>
      <c r="I5" s="5"/>
    </row>
    <row r="6" spans="1:9" ht="35.1" customHeight="1" x14ac:dyDescent="0.25">
      <c r="A6" s="24" t="s">
        <v>63</v>
      </c>
      <c r="B6" s="111">
        <v>829425</v>
      </c>
      <c r="C6" s="111">
        <v>58037</v>
      </c>
      <c r="D6" s="111">
        <v>109608</v>
      </c>
      <c r="E6" s="111">
        <v>9857</v>
      </c>
      <c r="F6" s="111">
        <v>1141</v>
      </c>
      <c r="G6" s="111">
        <v>5792</v>
      </c>
      <c r="H6" s="111">
        <f t="shared" si="0"/>
        <v>1013860</v>
      </c>
      <c r="I6" s="5"/>
    </row>
    <row r="7" spans="1:9" ht="35.1" customHeight="1" x14ac:dyDescent="0.25">
      <c r="A7" s="20" t="s">
        <v>5</v>
      </c>
      <c r="B7" s="111">
        <v>791319</v>
      </c>
      <c r="C7" s="111">
        <v>50218</v>
      </c>
      <c r="D7" s="111">
        <v>212137</v>
      </c>
      <c r="E7" s="108">
        <v>0</v>
      </c>
      <c r="F7" s="111">
        <v>1246</v>
      </c>
      <c r="G7" s="111">
        <v>4578</v>
      </c>
      <c r="H7" s="111">
        <f t="shared" si="0"/>
        <v>1059498</v>
      </c>
      <c r="I7" s="5"/>
    </row>
    <row r="8" spans="1:9" ht="35.1" customHeight="1" x14ac:dyDescent="0.25">
      <c r="A8" s="24" t="s">
        <v>66</v>
      </c>
      <c r="B8" s="111">
        <v>424834</v>
      </c>
      <c r="C8" s="111">
        <v>23165</v>
      </c>
      <c r="D8" s="111">
        <v>46102</v>
      </c>
      <c r="E8" s="108">
        <v>0</v>
      </c>
      <c r="F8" s="111">
        <v>658</v>
      </c>
      <c r="G8" s="111">
        <v>1835</v>
      </c>
      <c r="H8" s="111">
        <f t="shared" si="0"/>
        <v>496594</v>
      </c>
      <c r="I8" s="5"/>
    </row>
    <row r="9" spans="1:9" ht="35.1" customHeight="1" x14ac:dyDescent="0.25">
      <c r="A9" s="24" t="s">
        <v>91</v>
      </c>
      <c r="B9" s="111">
        <v>318934</v>
      </c>
      <c r="C9" s="111">
        <v>31215</v>
      </c>
      <c r="D9" s="111">
        <v>55085</v>
      </c>
      <c r="E9" s="108">
        <v>0</v>
      </c>
      <c r="F9" s="111">
        <v>643</v>
      </c>
      <c r="G9" s="111">
        <v>1820</v>
      </c>
      <c r="H9" s="111">
        <f t="shared" si="0"/>
        <v>407697</v>
      </c>
      <c r="I9" s="5"/>
    </row>
    <row r="10" spans="1:9" ht="35.1" customHeight="1" x14ac:dyDescent="0.25">
      <c r="A10" s="79" t="s">
        <v>88</v>
      </c>
      <c r="B10" s="111">
        <v>172227</v>
      </c>
      <c r="C10" s="111">
        <v>14603</v>
      </c>
      <c r="D10" s="111">
        <v>7611</v>
      </c>
      <c r="E10" s="108">
        <v>0</v>
      </c>
      <c r="F10" s="111">
        <v>31</v>
      </c>
      <c r="G10" s="111">
        <v>151</v>
      </c>
      <c r="H10" s="111">
        <f t="shared" si="0"/>
        <v>194623</v>
      </c>
      <c r="I10" s="5"/>
    </row>
    <row r="11" spans="1:9" ht="35.1" customHeight="1" x14ac:dyDescent="0.25">
      <c r="A11" s="20" t="s">
        <v>6</v>
      </c>
      <c r="B11" s="111">
        <v>108407</v>
      </c>
      <c r="C11" s="111">
        <v>20537</v>
      </c>
      <c r="D11" s="111">
        <v>11609</v>
      </c>
      <c r="E11" s="108">
        <v>0</v>
      </c>
      <c r="F11" s="111">
        <v>29</v>
      </c>
      <c r="G11" s="111">
        <v>206</v>
      </c>
      <c r="H11" s="111">
        <f t="shared" si="0"/>
        <v>140788</v>
      </c>
      <c r="I11" s="5"/>
    </row>
    <row r="12" spans="1:9" ht="35.1" customHeight="1" x14ac:dyDescent="0.25">
      <c r="A12" s="20" t="s">
        <v>34</v>
      </c>
      <c r="B12" s="111">
        <v>75074</v>
      </c>
      <c r="C12" s="111">
        <v>9249</v>
      </c>
      <c r="D12" s="111">
        <v>430</v>
      </c>
      <c r="E12" s="108">
        <v>0</v>
      </c>
      <c r="F12" s="111">
        <v>24</v>
      </c>
      <c r="G12" s="111">
        <v>100</v>
      </c>
      <c r="H12" s="111">
        <f t="shared" si="0"/>
        <v>84877</v>
      </c>
      <c r="I12" s="5"/>
    </row>
    <row r="13" spans="1:9" ht="35.1" customHeight="1" x14ac:dyDescent="0.25">
      <c r="A13" s="20" t="s">
        <v>82</v>
      </c>
      <c r="B13" s="111">
        <v>34795</v>
      </c>
      <c r="C13" s="111">
        <v>5130</v>
      </c>
      <c r="D13" s="111">
        <v>3773</v>
      </c>
      <c r="E13" s="108">
        <v>0</v>
      </c>
      <c r="F13" s="111">
        <v>7</v>
      </c>
      <c r="G13" s="111">
        <v>20</v>
      </c>
      <c r="H13" s="111">
        <f t="shared" si="0"/>
        <v>43725</v>
      </c>
      <c r="I13" s="5"/>
    </row>
    <row r="14" spans="1:9" ht="35.1" customHeight="1" x14ac:dyDescent="0.25">
      <c r="A14" s="3" t="s">
        <v>19</v>
      </c>
      <c r="B14" s="111">
        <f>SUM(B4:B13)</f>
        <v>4110374</v>
      </c>
      <c r="C14" s="111">
        <f t="shared" ref="C14:H14" si="1">SUM(C4:C13)</f>
        <v>333218</v>
      </c>
      <c r="D14" s="111">
        <f t="shared" si="1"/>
        <v>635548</v>
      </c>
      <c r="E14" s="111">
        <f t="shared" si="1"/>
        <v>9857</v>
      </c>
      <c r="F14" s="111">
        <f t="shared" si="1"/>
        <v>5838</v>
      </c>
      <c r="G14" s="111">
        <f t="shared" si="1"/>
        <v>25295</v>
      </c>
      <c r="H14" s="111">
        <f t="shared" si="1"/>
        <v>5120130</v>
      </c>
      <c r="I14" s="5"/>
    </row>
    <row r="15" spans="1:9" x14ac:dyDescent="0.2">
      <c r="B15" s="5"/>
      <c r="C15" s="5"/>
      <c r="D15" s="5"/>
      <c r="E15" s="5"/>
      <c r="F15" s="5"/>
      <c r="G15" s="5"/>
      <c r="H15" s="5"/>
    </row>
    <row r="16" spans="1:9" x14ac:dyDescent="0.2">
      <c r="B16" s="5"/>
      <c r="C16" s="5"/>
      <c r="D16" s="5"/>
      <c r="E16" s="5"/>
      <c r="F16" s="5"/>
      <c r="G16" s="5"/>
      <c r="H16" s="5"/>
    </row>
  </sheetData>
  <mergeCells count="1">
    <mergeCell ref="A1:H1"/>
  </mergeCells>
  <phoneticPr fontId="43" type="noConversion"/>
  <printOptions horizontalCentered="1" verticalCentered="1"/>
  <pageMargins left="0" right="0" top="0.98425196850393704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K16"/>
  <sheetViews>
    <sheetView showGridLines="0" zoomScale="90" zoomScaleNormal="90" workbookViewId="0">
      <selection sqref="A1:H1"/>
    </sheetView>
  </sheetViews>
  <sheetFormatPr defaultColWidth="9.140625" defaultRowHeight="15.75" x14ac:dyDescent="0.25"/>
  <cols>
    <col min="1" max="1" width="56.28515625" style="14" customWidth="1"/>
    <col min="2" max="2" width="12.7109375" style="14" customWidth="1"/>
    <col min="3" max="3" width="16.5703125" style="14" customWidth="1"/>
    <col min="4" max="4" width="16.42578125" style="14" customWidth="1"/>
    <col min="5" max="5" width="16" style="14" customWidth="1"/>
    <col min="6" max="6" width="12.7109375" style="14" customWidth="1"/>
    <col min="7" max="7" width="20.5703125" style="14" customWidth="1"/>
    <col min="8" max="8" width="12" style="14" bestFit="1" customWidth="1"/>
    <col min="9" max="9" width="9.42578125" style="14" bestFit="1" customWidth="1"/>
    <col min="10" max="16384" width="9.140625" style="14"/>
  </cols>
  <sheetData>
    <row r="1" spans="1:11" ht="40.5" customHeight="1" x14ac:dyDescent="0.25">
      <c r="A1" s="200" t="s">
        <v>112</v>
      </c>
      <c r="B1" s="201"/>
      <c r="C1" s="201"/>
      <c r="D1" s="201"/>
      <c r="E1" s="202"/>
      <c r="F1" s="202"/>
      <c r="G1" s="202"/>
      <c r="H1" s="203"/>
    </row>
    <row r="2" spans="1:11" x14ac:dyDescent="0.25">
      <c r="A2" s="197" t="s">
        <v>20</v>
      </c>
      <c r="B2" s="198"/>
      <c r="C2" s="198"/>
      <c r="D2" s="198"/>
      <c r="E2" s="198"/>
      <c r="F2" s="198"/>
      <c r="G2" s="198"/>
      <c r="H2" s="199"/>
    </row>
    <row r="3" spans="1:11" ht="51" customHeight="1" x14ac:dyDescent="0.25">
      <c r="A3" s="57" t="s">
        <v>101</v>
      </c>
      <c r="B3" s="78" t="s">
        <v>95</v>
      </c>
      <c r="C3" s="78" t="s">
        <v>96</v>
      </c>
      <c r="D3" s="78" t="s">
        <v>97</v>
      </c>
      <c r="E3" s="78" t="s">
        <v>98</v>
      </c>
      <c r="F3" s="78" t="s">
        <v>99</v>
      </c>
      <c r="G3" s="78" t="s">
        <v>100</v>
      </c>
      <c r="H3" s="15" t="s">
        <v>19</v>
      </c>
    </row>
    <row r="4" spans="1:11" ht="30" customHeight="1" x14ac:dyDescent="0.25">
      <c r="A4" s="16" t="s">
        <v>16</v>
      </c>
      <c r="B4" s="112">
        <f>+'Таблица№1-Ф'!B4/'Таблица№1-Ф'!B$14*100</f>
        <v>24.576741678494464</v>
      </c>
      <c r="C4" s="112">
        <f>+'Таблица№1-Ф'!C4/'Таблица№1-Ф'!C$14*100</f>
        <v>23.884063886104592</v>
      </c>
      <c r="D4" s="112">
        <f>+'Таблица№1-Ф'!D4/'Таблица№1-Ф'!D$14*100</f>
        <v>21.91463115295776</v>
      </c>
      <c r="E4" s="108">
        <v>0</v>
      </c>
      <c r="F4" s="112">
        <f>+'Таблица№1-Ф'!F4/'Таблица№1-Ф'!F$14*100</f>
        <v>24.820143884892087</v>
      </c>
      <c r="G4" s="112">
        <f>+'Таблица№1-Ф'!G4/'Таблица№1-Ф'!G$14*100</f>
        <v>34.631350069183632</v>
      </c>
      <c r="H4" s="112">
        <f>+'Таблица№1-Ф'!H4/'Таблица№1-Ф'!H$14*100</f>
        <v>24.203858105165299</v>
      </c>
      <c r="I4" s="17"/>
      <c r="K4" s="17"/>
    </row>
    <row r="5" spans="1:11" ht="30" customHeight="1" x14ac:dyDescent="0.25">
      <c r="A5" s="16" t="s">
        <v>17</v>
      </c>
      <c r="B5" s="112">
        <f>+'Таблица№1-Ф'!B5/'Таблица№1-Ф'!B$14*100</f>
        <v>8.3973623811361193</v>
      </c>
      <c r="C5" s="112">
        <f>+'Таблица№1-Ф'!C5/'Таблица№1-Ф'!C$14*100</f>
        <v>12.44770690658968</v>
      </c>
      <c r="D5" s="112">
        <f>+'Таблица№1-Ф'!D5/'Таблица№1-Ф'!D$14*100</f>
        <v>7.8538521087313633</v>
      </c>
      <c r="E5" s="108">
        <v>0</v>
      </c>
      <c r="F5" s="112">
        <f>+'Таблица№1-Ф'!F5/'Таблица№1-Ф'!F$14*100</f>
        <v>10.448783830078794</v>
      </c>
      <c r="G5" s="112">
        <f>+'Таблица№1-Ф'!G5/'Таблица№1-Ф'!G$14*100</f>
        <v>8.037161494366476</v>
      </c>
      <c r="H5" s="112">
        <f>+'Таблица№1-Ф'!H5/'Таблица№1-Ф'!H$14*100</f>
        <v>8.5778876708208571</v>
      </c>
      <c r="I5" s="17"/>
      <c r="K5" s="17"/>
    </row>
    <row r="6" spans="1:11" ht="30" customHeight="1" x14ac:dyDescent="0.25">
      <c r="A6" s="86" t="s">
        <v>63</v>
      </c>
      <c r="B6" s="112">
        <f>+'Таблица№1-Ф'!B6/'Таблица№1-Ф'!B$14*100</f>
        <v>20.178820710718782</v>
      </c>
      <c r="C6" s="112">
        <f>+'Таблица№1-Ф'!C6/'Таблица№1-Ф'!C$14*100</f>
        <v>17.417126325708697</v>
      </c>
      <c r="D6" s="112">
        <f>+'Таблица№1-Ф'!D6/'Таблица№1-Ф'!D$14*100</f>
        <v>17.246219010995237</v>
      </c>
      <c r="E6" s="112">
        <f>+'Таблица№1-Ф'!E6/'Таблица№1-Ф'!E$14*100</f>
        <v>100</v>
      </c>
      <c r="F6" s="112">
        <f>+'Таблица№1-Ф'!F6/'Таблица№1-Ф'!F$14*100</f>
        <v>19.544364508393286</v>
      </c>
      <c r="G6" s="112">
        <f>+'Таблица№1-Ф'!G6/'Таблица№1-Ф'!G$14*100</f>
        <v>22.897805890492194</v>
      </c>
      <c r="H6" s="112">
        <f>+'Таблица№1-Ф'!H6/'Таблица№1-Ф'!H$14*100</f>
        <v>19.801450353799609</v>
      </c>
      <c r="I6" s="17"/>
      <c r="K6" s="17"/>
    </row>
    <row r="7" spans="1:11" ht="30" customHeight="1" x14ac:dyDescent="0.25">
      <c r="A7" s="16" t="s">
        <v>5</v>
      </c>
      <c r="B7" s="112">
        <f>+'Таблица№1-Ф'!B7/'Таблица№1-Ф'!B$14*100</f>
        <v>19.251751787063657</v>
      </c>
      <c r="C7" s="112">
        <f>+'Таблица№1-Ф'!C7/'Таблица№1-Ф'!C$14*100</f>
        <v>15.070614432593676</v>
      </c>
      <c r="D7" s="112">
        <f>+'Таблица№1-Ф'!D7/'Таблица№1-Ф'!D$14*100</f>
        <v>33.378596109184514</v>
      </c>
      <c r="E7" s="108">
        <v>0</v>
      </c>
      <c r="F7" s="112">
        <f>+'Таблица№1-Ф'!F7/'Таблица№1-Ф'!F$14*100</f>
        <v>21.342925659472421</v>
      </c>
      <c r="G7" s="112">
        <f>+'Таблица№1-Ф'!G7/'Таблица№1-Ф'!G$14*100</f>
        <v>18.098438426566517</v>
      </c>
      <c r="H7" s="112">
        <f>+'Таблица№1-Ф'!H7/'Таблица№1-Ф'!H$14*100</f>
        <v>20.692794909504251</v>
      </c>
      <c r="I7" s="17"/>
      <c r="K7" s="17"/>
    </row>
    <row r="8" spans="1:11" ht="30" customHeight="1" x14ac:dyDescent="0.25">
      <c r="A8" s="86" t="s">
        <v>66</v>
      </c>
      <c r="B8" s="112">
        <f>+'Таблица№1-Ф'!B8/'Таблица№1-Ф'!B$14*100</f>
        <v>10.335653154676436</v>
      </c>
      <c r="C8" s="112">
        <f>+'Таблица№1-Ф'!C8/'Таблица№1-Ф'!C$14*100</f>
        <v>6.9519053592543028</v>
      </c>
      <c r="D8" s="112">
        <f>+'Таблица№1-Ф'!D8/'Таблица№1-Ф'!D$14*100</f>
        <v>7.2538974239553893</v>
      </c>
      <c r="E8" s="108">
        <v>0</v>
      </c>
      <c r="F8" s="112">
        <f>+'Таблица№1-Ф'!F8/'Таблица№1-Ф'!F$14*100</f>
        <v>11.270983213429256</v>
      </c>
      <c r="G8" s="112">
        <f>+'Таблица№1-Ф'!G8/'Таблица№1-Ф'!G$14*100</f>
        <v>7.2543981023917761</v>
      </c>
      <c r="H8" s="112">
        <f>+'Таблица№1-Ф'!H8/'Таблица№1-Ф'!H$14*100</f>
        <v>9.6988553025020856</v>
      </c>
      <c r="I8" s="17"/>
      <c r="K8" s="17"/>
    </row>
    <row r="9" spans="1:11" ht="30" customHeight="1" x14ac:dyDescent="0.25">
      <c r="A9" s="86" t="s">
        <v>91</v>
      </c>
      <c r="B9" s="112">
        <f>+'Таблица№1-Ф'!B9/'Таблица№1-Ф'!B$14*100</f>
        <v>7.7592452657592705</v>
      </c>
      <c r="C9" s="112">
        <f>+'Таблица№1-Ф'!C9/'Таблица№1-Ф'!C$14*100</f>
        <v>9.3677412384685113</v>
      </c>
      <c r="D9" s="112">
        <f>+'Таблица№1-Ф'!D9/'Таблица№1-Ф'!D$14*100</f>
        <v>8.667323317829652</v>
      </c>
      <c r="E9" s="108">
        <v>0</v>
      </c>
      <c r="F9" s="112">
        <f>+'Таблица№1-Ф'!F9/'Таблица№1-Ф'!F$14*100</f>
        <v>11.014045906132237</v>
      </c>
      <c r="G9" s="112">
        <f>+'Таблица№1-Ф'!G9/'Таблица№1-Ф'!G$14*100</f>
        <v>7.1950978454239962</v>
      </c>
      <c r="H9" s="112">
        <f>+'Таблица№1-Ф'!H9/'Таблица№1-Ф'!H$14*100</f>
        <v>7.9626298551013361</v>
      </c>
      <c r="I9" s="17"/>
      <c r="K9" s="17"/>
    </row>
    <row r="10" spans="1:11" ht="30" customHeight="1" x14ac:dyDescent="0.25">
      <c r="A10" s="59" t="s">
        <v>87</v>
      </c>
      <c r="B10" s="112">
        <f>+'Таблица№1-Ф'!B10/'Таблица№1-Ф'!B$14*100</f>
        <v>4.1900566712420817</v>
      </c>
      <c r="C10" s="112">
        <f>+'Таблица№1-Ф'!C10/'Таблица№1-Ф'!C$14*100</f>
        <v>4.3824163160453518</v>
      </c>
      <c r="D10" s="112">
        <f>+'Таблица№1-Ф'!D10/'Таблица№1-Ф'!D$14*100</f>
        <v>1.1975492016338656</v>
      </c>
      <c r="E10" s="108">
        <v>0</v>
      </c>
      <c r="F10" s="112">
        <f>+'Таблица№1-Ф'!F10/'Таблица№1-Ф'!F$14*100</f>
        <v>0.53100376841384034</v>
      </c>
      <c r="G10" s="112">
        <f>+'Таблица№1-Ф'!G10/'Таблица№1-Ф'!G$14*100</f>
        <v>0.59695592014232068</v>
      </c>
      <c r="H10" s="112">
        <f>+'Таблица№1-Ф'!H10/'Таблица№1-Ф'!H$14*100</f>
        <v>3.8011339555831589</v>
      </c>
      <c r="I10" s="17"/>
      <c r="K10" s="17"/>
    </row>
    <row r="11" spans="1:11" ht="30" customHeight="1" x14ac:dyDescent="0.25">
      <c r="A11" s="3" t="s">
        <v>6</v>
      </c>
      <c r="B11" s="112">
        <f>+'Таблица№1-Ф'!B11/'Таблица№1-Ф'!B$14*100</f>
        <v>2.6373999057020114</v>
      </c>
      <c r="C11" s="112">
        <f>+'Таблица№1-Ф'!C11/'Таблица№1-Ф'!C$14*100</f>
        <v>6.1632324784375392</v>
      </c>
      <c r="D11" s="112">
        <f>+'Таблица№1-Ф'!D11/'Таблица№1-Ф'!D$14*100</f>
        <v>1.8266126240661602</v>
      </c>
      <c r="E11" s="108">
        <v>0</v>
      </c>
      <c r="F11" s="112">
        <f>+'Таблица№1-Ф'!F11/'Таблица№1-Ф'!F$14*100</f>
        <v>0.49674546077423776</v>
      </c>
      <c r="G11" s="112">
        <f>+'Таблица№1-Ф'!G11/'Таблица№1-Ф'!G$14*100</f>
        <v>0.81439019569084803</v>
      </c>
      <c r="H11" s="112">
        <f>+'Таблица№1-Ф'!H11/'Таблица№1-Ф'!H$14*100</f>
        <v>2.7496958085048622</v>
      </c>
      <c r="I11" s="17"/>
      <c r="K11" s="17"/>
    </row>
    <row r="12" spans="1:11" ht="30" customHeight="1" x14ac:dyDescent="0.25">
      <c r="A12" s="20" t="s">
        <v>34</v>
      </c>
      <c r="B12" s="112">
        <f>+'Таблица№1-Ф'!B12/'Таблица№1-Ф'!B$14*100</f>
        <v>1.826451802196102</v>
      </c>
      <c r="C12" s="112">
        <f>+'Таблица№1-Ф'!C12/'Таблица№1-Ф'!C$14*100</f>
        <v>2.7756603784909579</v>
      </c>
      <c r="D12" s="112">
        <f>+'Таблица№1-Ф'!D12/'Таблица№1-Ф'!D$14*100</f>
        <v>6.7658146984964154E-2</v>
      </c>
      <c r="E12" s="108">
        <v>0</v>
      </c>
      <c r="F12" s="112">
        <f>+'Таблица№1-Ф'!F12/'Таблица№1-Ф'!F$14*100</f>
        <v>0.41109969167523125</v>
      </c>
      <c r="G12" s="112">
        <f>+'Таблица№1-Ф'!G12/'Таблица№1-Ф'!G$14*100</f>
        <v>0.3953350464518679</v>
      </c>
      <c r="H12" s="112">
        <f>+'Таблица№1-Ф'!H12/'Таблица№1-Ф'!H$14*100</f>
        <v>1.6577118159109241</v>
      </c>
      <c r="I12" s="17"/>
      <c r="K12" s="17"/>
    </row>
    <row r="13" spans="1:11" ht="30" customHeight="1" x14ac:dyDescent="0.25">
      <c r="A13" s="96" t="s">
        <v>60</v>
      </c>
      <c r="B13" s="112">
        <f>+'Таблица№1-Ф'!B13/'Таблица№1-Ф'!B$14*100</f>
        <v>0.84651664301107399</v>
      </c>
      <c r="C13" s="112">
        <f>+'Таблица№1-Ф'!C13/'Таблица№1-Ф'!C$14*100</f>
        <v>1.5395326783066943</v>
      </c>
      <c r="D13" s="112">
        <f>+'Таблица№1-Ф'!D13/'Таблица№1-Ф'!D$14*100</f>
        <v>0.59366090366109248</v>
      </c>
      <c r="E13" s="108">
        <v>0</v>
      </c>
      <c r="F13" s="112">
        <f>+'Таблица№1-Ф'!F13/'Таблица№1-Ф'!F$14*100</f>
        <v>0.1199040767386091</v>
      </c>
      <c r="G13" s="112">
        <f>+'Таблица№1-Ф'!G13/'Таблица№1-Ф'!G$14*100</f>
        <v>7.9067009290373594E-2</v>
      </c>
      <c r="H13" s="112">
        <f>+'Таблица№1-Ф'!H13/'Таблица№1-Ф'!H$14*100</f>
        <v>0.8539822231076164</v>
      </c>
      <c r="I13" s="17"/>
      <c r="K13" s="17"/>
    </row>
    <row r="14" spans="1:11" ht="30" customHeight="1" x14ac:dyDescent="0.25">
      <c r="A14" s="23" t="s">
        <v>23</v>
      </c>
      <c r="B14" s="112">
        <f>+SUM(B4:B13)</f>
        <v>100</v>
      </c>
      <c r="C14" s="112">
        <f t="shared" ref="C14:H14" si="0">+SUM(C4:C13)</f>
        <v>99.999999999999986</v>
      </c>
      <c r="D14" s="112">
        <f t="shared" si="0"/>
        <v>100</v>
      </c>
      <c r="E14" s="112">
        <f t="shared" si="0"/>
        <v>100</v>
      </c>
      <c r="F14" s="112">
        <f>+SUM(F4:F13)</f>
        <v>100</v>
      </c>
      <c r="G14" s="112">
        <f>+SUM(G4:G13)</f>
        <v>100</v>
      </c>
      <c r="H14" s="112">
        <f t="shared" si="0"/>
        <v>100</v>
      </c>
      <c r="I14" s="17"/>
    </row>
    <row r="15" spans="1:11" ht="39" customHeight="1" x14ac:dyDescent="0.25">
      <c r="A15" s="123" t="s">
        <v>76</v>
      </c>
      <c r="B15" s="124">
        <f>+'Таблица№1-Ф'!B14/'Таблица№1-Ф'!$H14*100</f>
        <v>80.278703861034785</v>
      </c>
      <c r="C15" s="124">
        <f>+'Таблица№1-Ф'!C14/'Таблица№1-Ф'!$H14*100</f>
        <v>6.5079988203424515</v>
      </c>
      <c r="D15" s="124">
        <f>+'Таблица№1-Ф'!D14/'Таблица№1-Ф'!$H14*100</f>
        <v>12.412731707983978</v>
      </c>
      <c r="E15" s="124">
        <f>+'Таблица№1-Ф'!E14/'Таблица№1-Ф'!$H14*100</f>
        <v>0.19251464318288794</v>
      </c>
      <c r="F15" s="124">
        <f>+'Таблица№1-Ф'!F14/'Таблица№1-Ф'!$H14*100</f>
        <v>0.11402054244716443</v>
      </c>
      <c r="G15" s="124">
        <f>+'Таблица№1-Ф'!G14/'Таблица№1-Ф'!$H14*100</f>
        <v>0.49403042500874</v>
      </c>
      <c r="H15" s="112">
        <f>+SUM(B15:G15)</f>
        <v>100.00000000000001</v>
      </c>
      <c r="I15" s="17"/>
    </row>
    <row r="16" spans="1:11" x14ac:dyDescent="0.25">
      <c r="A16" s="18"/>
      <c r="B16" s="19"/>
      <c r="C16" s="19"/>
      <c r="D16" s="19"/>
      <c r="E16" s="19"/>
      <c r="F16" s="19"/>
      <c r="G16" s="19"/>
      <c r="H16" s="7"/>
      <c r="I16" s="17"/>
    </row>
  </sheetData>
  <mergeCells count="2">
    <mergeCell ref="A2:H2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H15"/>
  <sheetViews>
    <sheetView showGridLines="0" zoomScale="90" zoomScaleNormal="90" workbookViewId="0">
      <selection sqref="A1:H1"/>
    </sheetView>
  </sheetViews>
  <sheetFormatPr defaultRowHeight="12.75" x14ac:dyDescent="0.2"/>
  <cols>
    <col min="1" max="1" width="55.28515625" customWidth="1"/>
    <col min="2" max="2" width="11.85546875" bestFit="1" customWidth="1"/>
    <col min="3" max="7" width="10.7109375" customWidth="1"/>
    <col min="8" max="8" width="12.7109375" customWidth="1"/>
    <col min="9" max="9" width="13" customWidth="1"/>
  </cols>
  <sheetData>
    <row r="1" spans="1:8" ht="40.5" customHeight="1" x14ac:dyDescent="0.2">
      <c r="A1" s="193" t="s">
        <v>114</v>
      </c>
      <c r="B1" s="204"/>
      <c r="C1" s="204"/>
      <c r="D1" s="204"/>
      <c r="E1" s="204"/>
      <c r="F1" s="204"/>
      <c r="G1" s="204"/>
      <c r="H1" s="205"/>
    </row>
    <row r="2" spans="1:8" ht="13.5" x14ac:dyDescent="0.25">
      <c r="A2" s="206" t="s">
        <v>11</v>
      </c>
      <c r="B2" s="207"/>
      <c r="C2" s="207"/>
      <c r="D2" s="207"/>
      <c r="E2" s="207"/>
      <c r="F2" s="207"/>
      <c r="G2" s="207"/>
      <c r="H2" s="208"/>
    </row>
    <row r="3" spans="1:8" ht="51" customHeight="1" x14ac:dyDescent="0.2">
      <c r="A3" s="58" t="s">
        <v>102</v>
      </c>
      <c r="B3" s="2" t="s">
        <v>21</v>
      </c>
      <c r="C3" s="2" t="s">
        <v>22</v>
      </c>
      <c r="D3" s="2" t="s">
        <v>15</v>
      </c>
      <c r="E3" s="2" t="s">
        <v>35</v>
      </c>
      <c r="F3" s="125" t="s">
        <v>69</v>
      </c>
      <c r="G3" s="125" t="s">
        <v>70</v>
      </c>
      <c r="H3" s="6" t="s">
        <v>19</v>
      </c>
    </row>
    <row r="4" spans="1:8" ht="30" customHeight="1" x14ac:dyDescent="0.25">
      <c r="A4" s="3" t="s">
        <v>16</v>
      </c>
      <c r="B4" s="104">
        <v>5911938</v>
      </c>
      <c r="C4" s="104">
        <v>434493</v>
      </c>
      <c r="D4" s="104">
        <v>188662</v>
      </c>
      <c r="E4" s="104">
        <v>0</v>
      </c>
      <c r="F4" s="104">
        <v>28682</v>
      </c>
      <c r="G4" s="104">
        <v>47027</v>
      </c>
      <c r="H4" s="104">
        <f>SUM(B4:G4)</f>
        <v>6610802</v>
      </c>
    </row>
    <row r="5" spans="1:8" ht="30" customHeight="1" x14ac:dyDescent="0.25">
      <c r="A5" s="3" t="s">
        <v>17</v>
      </c>
      <c r="B5" s="104">
        <v>1926531</v>
      </c>
      <c r="C5" s="104">
        <v>234114</v>
      </c>
      <c r="D5" s="104">
        <v>107587</v>
      </c>
      <c r="E5" s="104">
        <v>0</v>
      </c>
      <c r="F5" s="104">
        <v>11999</v>
      </c>
      <c r="G5" s="104">
        <v>11199</v>
      </c>
      <c r="H5" s="104">
        <f t="shared" ref="H5:H13" si="0">SUM(B5:G5)</f>
        <v>2291430</v>
      </c>
    </row>
    <row r="6" spans="1:8" ht="30" customHeight="1" x14ac:dyDescent="0.25">
      <c r="A6" s="25" t="s">
        <v>63</v>
      </c>
      <c r="B6" s="104">
        <v>4947989</v>
      </c>
      <c r="C6" s="104">
        <v>338732</v>
      </c>
      <c r="D6" s="104">
        <v>163772</v>
      </c>
      <c r="E6" s="104">
        <v>18754</v>
      </c>
      <c r="F6" s="104">
        <v>21208</v>
      </c>
      <c r="G6" s="104">
        <v>28943</v>
      </c>
      <c r="H6" s="104">
        <f t="shared" si="0"/>
        <v>5519398</v>
      </c>
    </row>
    <row r="7" spans="1:8" ht="30" customHeight="1" x14ac:dyDescent="0.25">
      <c r="A7" s="3" t="s">
        <v>5</v>
      </c>
      <c r="B7" s="104">
        <v>4540817</v>
      </c>
      <c r="C7" s="104">
        <v>300519</v>
      </c>
      <c r="D7" s="104">
        <v>661095</v>
      </c>
      <c r="E7" s="104">
        <v>0</v>
      </c>
      <c r="F7" s="104">
        <v>23160</v>
      </c>
      <c r="G7" s="104">
        <v>22798</v>
      </c>
      <c r="H7" s="104">
        <f t="shared" si="0"/>
        <v>5548389</v>
      </c>
    </row>
    <row r="8" spans="1:8" ht="30" customHeight="1" x14ac:dyDescent="0.25">
      <c r="A8" s="25" t="s">
        <v>66</v>
      </c>
      <c r="B8" s="104">
        <v>3010123</v>
      </c>
      <c r="C8" s="104">
        <v>121223</v>
      </c>
      <c r="D8" s="104">
        <v>235361</v>
      </c>
      <c r="E8" s="104">
        <v>0</v>
      </c>
      <c r="F8" s="104">
        <v>12618</v>
      </c>
      <c r="G8" s="104">
        <v>9697</v>
      </c>
      <c r="H8" s="104">
        <f t="shared" si="0"/>
        <v>3389022</v>
      </c>
    </row>
    <row r="9" spans="1:8" ht="30" customHeight="1" x14ac:dyDescent="0.25">
      <c r="A9" s="25" t="s">
        <v>92</v>
      </c>
      <c r="B9" s="104">
        <v>2098056</v>
      </c>
      <c r="C9" s="104">
        <v>167650</v>
      </c>
      <c r="D9" s="104">
        <v>127165</v>
      </c>
      <c r="E9" s="104">
        <v>0</v>
      </c>
      <c r="F9" s="104">
        <v>12360</v>
      </c>
      <c r="G9" s="104">
        <v>9909</v>
      </c>
      <c r="H9" s="104">
        <f t="shared" si="0"/>
        <v>2415140</v>
      </c>
    </row>
    <row r="10" spans="1:8" ht="30" customHeight="1" x14ac:dyDescent="0.25">
      <c r="A10" s="59" t="s">
        <v>87</v>
      </c>
      <c r="B10" s="104">
        <v>581068</v>
      </c>
      <c r="C10" s="104">
        <v>48591</v>
      </c>
      <c r="D10" s="104">
        <v>21376</v>
      </c>
      <c r="E10" s="104">
        <v>0</v>
      </c>
      <c r="F10" s="104">
        <v>616</v>
      </c>
      <c r="G10" s="104">
        <v>789</v>
      </c>
      <c r="H10" s="104">
        <f t="shared" si="0"/>
        <v>652440</v>
      </c>
    </row>
    <row r="11" spans="1:8" ht="30" customHeight="1" x14ac:dyDescent="0.25">
      <c r="A11" s="3" t="s">
        <v>6</v>
      </c>
      <c r="B11" s="104">
        <v>351048</v>
      </c>
      <c r="C11" s="104">
        <v>87502</v>
      </c>
      <c r="D11" s="104">
        <v>16498</v>
      </c>
      <c r="E11" s="104">
        <v>0</v>
      </c>
      <c r="F11" s="104">
        <v>543</v>
      </c>
      <c r="G11" s="104">
        <v>942</v>
      </c>
      <c r="H11" s="104">
        <f t="shared" si="0"/>
        <v>456533</v>
      </c>
    </row>
    <row r="12" spans="1:8" ht="30" customHeight="1" x14ac:dyDescent="0.25">
      <c r="A12" s="20" t="s">
        <v>34</v>
      </c>
      <c r="B12" s="104">
        <v>240084</v>
      </c>
      <c r="C12" s="104">
        <v>31040</v>
      </c>
      <c r="D12" s="104">
        <v>1104</v>
      </c>
      <c r="E12" s="104">
        <v>0</v>
      </c>
      <c r="F12" s="104">
        <v>452</v>
      </c>
      <c r="G12" s="104">
        <v>500</v>
      </c>
      <c r="H12" s="104">
        <f t="shared" si="0"/>
        <v>273180</v>
      </c>
    </row>
    <row r="13" spans="1:8" ht="30" customHeight="1" x14ac:dyDescent="0.25">
      <c r="A13" s="20" t="s">
        <v>82</v>
      </c>
      <c r="B13" s="104">
        <v>113422</v>
      </c>
      <c r="C13" s="104">
        <v>16597</v>
      </c>
      <c r="D13" s="104">
        <v>7856</v>
      </c>
      <c r="E13" s="104">
        <v>0</v>
      </c>
      <c r="F13" s="104">
        <v>173</v>
      </c>
      <c r="G13" s="104">
        <v>85</v>
      </c>
      <c r="H13" s="104">
        <f t="shared" si="0"/>
        <v>138133</v>
      </c>
    </row>
    <row r="14" spans="1:8" ht="30" customHeight="1" x14ac:dyDescent="0.25">
      <c r="A14" s="102" t="s">
        <v>19</v>
      </c>
      <c r="B14" s="109">
        <f>+SUM(B4:B13)</f>
        <v>23721076</v>
      </c>
      <c r="C14" s="109">
        <f t="shared" ref="C14:G14" si="1">+SUM(C4:C13)</f>
        <v>1780461</v>
      </c>
      <c r="D14" s="109">
        <f t="shared" si="1"/>
        <v>1530476</v>
      </c>
      <c r="E14" s="109">
        <f t="shared" si="1"/>
        <v>18754</v>
      </c>
      <c r="F14" s="109">
        <f t="shared" si="1"/>
        <v>111811</v>
      </c>
      <c r="G14" s="109">
        <f t="shared" si="1"/>
        <v>131889</v>
      </c>
      <c r="H14" s="109">
        <f>+SUM(H4:H13)</f>
        <v>27294467</v>
      </c>
    </row>
    <row r="15" spans="1:8" x14ac:dyDescent="0.2">
      <c r="B15" s="116"/>
      <c r="C15" s="116"/>
      <c r="D15" s="116"/>
      <c r="E15" s="116"/>
      <c r="F15" s="116"/>
      <c r="G15" s="116"/>
      <c r="H15" s="116"/>
    </row>
  </sheetData>
  <mergeCells count="2">
    <mergeCell ref="A1:H1"/>
    <mergeCell ref="A2:H2"/>
  </mergeCells>
  <phoneticPr fontId="43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H15"/>
  <sheetViews>
    <sheetView showGridLines="0" zoomScale="90" zoomScaleNormal="90" workbookViewId="0">
      <selection sqref="A1:H1"/>
    </sheetView>
  </sheetViews>
  <sheetFormatPr defaultColWidth="9.140625" defaultRowHeight="13.5" customHeight="1" x14ac:dyDescent="0.25"/>
  <cols>
    <col min="1" max="1" width="56.85546875" style="9" bestFit="1" customWidth="1"/>
    <col min="2" max="2" width="10.42578125" style="7" customWidth="1"/>
    <col min="3" max="8" width="10.7109375" style="7" customWidth="1"/>
    <col min="9" max="16384" width="9.140625" style="7"/>
  </cols>
  <sheetData>
    <row r="1" spans="1:8" ht="40.5" customHeight="1" x14ac:dyDescent="0.25">
      <c r="A1" s="193" t="s">
        <v>113</v>
      </c>
      <c r="B1" s="204"/>
      <c r="C1" s="204"/>
      <c r="D1" s="204"/>
      <c r="E1" s="204"/>
      <c r="F1" s="204"/>
      <c r="G1" s="204"/>
      <c r="H1" s="205"/>
    </row>
    <row r="2" spans="1:8" ht="14.25" customHeight="1" x14ac:dyDescent="0.25">
      <c r="A2" s="209" t="s">
        <v>20</v>
      </c>
      <c r="B2" s="207"/>
      <c r="C2" s="207"/>
      <c r="D2" s="207"/>
      <c r="E2" s="207"/>
      <c r="F2" s="207"/>
      <c r="G2" s="207"/>
      <c r="H2" s="208"/>
    </row>
    <row r="3" spans="1:8" ht="57" customHeight="1" x14ac:dyDescent="0.25">
      <c r="A3" s="62" t="s">
        <v>103</v>
      </c>
      <c r="B3" s="2" t="s">
        <v>21</v>
      </c>
      <c r="C3" s="2" t="s">
        <v>22</v>
      </c>
      <c r="D3" s="2" t="s">
        <v>15</v>
      </c>
      <c r="E3" s="2" t="s">
        <v>35</v>
      </c>
      <c r="F3" s="125" t="s">
        <v>69</v>
      </c>
      <c r="G3" s="125" t="s">
        <v>70</v>
      </c>
      <c r="H3" s="15" t="s">
        <v>19</v>
      </c>
    </row>
    <row r="4" spans="1:8" ht="30" customHeight="1" x14ac:dyDescent="0.25">
      <c r="A4" s="3" t="s">
        <v>16</v>
      </c>
      <c r="B4" s="117">
        <f>+'Таблица №2-Ф'!B4/'Таблица №2-Ф'!B$14*100</f>
        <v>24.922722729778364</v>
      </c>
      <c r="C4" s="117">
        <f>+'Таблица №2-Ф'!C4/'Таблица №2-Ф'!C$14*100</f>
        <v>24.403398895005282</v>
      </c>
      <c r="D4" s="117">
        <f>+'Таблица №2-Ф'!D4/'Таблица №2-Ф'!D$14*100</f>
        <v>12.327014601993106</v>
      </c>
      <c r="E4" s="108">
        <v>0</v>
      </c>
      <c r="F4" s="117">
        <f>+'Таблица №2-Ф'!F4/'Таблица №2-Ф'!F$14*100</f>
        <v>25.652216687088032</v>
      </c>
      <c r="G4" s="117">
        <f>+'Таблица №2-Ф'!G4/'Таблица №2-Ф'!G$14*100</f>
        <v>35.656499025695851</v>
      </c>
      <c r="H4" s="117">
        <f>+'Таблица №2-Ф'!H4/'Таблица №2-Ф'!H$14*100</f>
        <v>24.220300766452045</v>
      </c>
    </row>
    <row r="5" spans="1:8" ht="30" customHeight="1" x14ac:dyDescent="0.25">
      <c r="A5" s="3" t="s">
        <v>17</v>
      </c>
      <c r="B5" s="117">
        <f>+'Таблица №2-Ф'!B5/'Таблица №2-Ф'!B$14*100</f>
        <v>8.1216003860870405</v>
      </c>
      <c r="C5" s="117">
        <f>+'Таблица №2-Ф'!C5/'Таблица №2-Ф'!C$14*100</f>
        <v>13.14906644964422</v>
      </c>
      <c r="D5" s="117">
        <f>+'Таблица №2-Ф'!D5/'Таблица №2-Ф'!D$14*100</f>
        <v>7.0296430652947191</v>
      </c>
      <c r="E5" s="108">
        <v>0</v>
      </c>
      <c r="F5" s="117">
        <f>+'Таблица №2-Ф'!F5/'Таблица №2-Ф'!F$14*100</f>
        <v>10.731502267218788</v>
      </c>
      <c r="G5" s="117">
        <f>+'Таблица №2-Ф'!G5/'Таблица №2-Ф'!G$14*100</f>
        <v>8.4912312626526845</v>
      </c>
      <c r="H5" s="117">
        <f>+'Таблица №2-Ф'!H5/'Таблица №2-Ф'!H$14*100</f>
        <v>8.3952179758630194</v>
      </c>
    </row>
    <row r="6" spans="1:8" ht="30" customHeight="1" x14ac:dyDescent="0.25">
      <c r="A6" s="25" t="s">
        <v>63</v>
      </c>
      <c r="B6" s="117">
        <f>+'Таблица №2-Ф'!B6/'Таблица №2-Ф'!B$14*100</f>
        <v>20.859041132872726</v>
      </c>
      <c r="C6" s="117">
        <f>+'Таблица №2-Ф'!C6/'Таблица №2-Ф'!C$14*100</f>
        <v>19.024960389472163</v>
      </c>
      <c r="D6" s="117">
        <f>+'Таблица №2-Ф'!D6/'Таблица №2-Ф'!D$14*100</f>
        <v>10.700723173705436</v>
      </c>
      <c r="E6" s="117">
        <f>+'Таблица №2-Ф'!E6/'Таблица №2-Ф'!E$14*100</f>
        <v>100</v>
      </c>
      <c r="F6" s="117">
        <f>+'Таблица №2-Ф'!F6/'Таблица №2-Ф'!F$14*100</f>
        <v>18.967722317124434</v>
      </c>
      <c r="G6" s="117">
        <f>+'Таблица №2-Ф'!G6/'Таблица №2-Ф'!G$14*100</f>
        <v>21.944968875342145</v>
      </c>
      <c r="H6" s="117">
        <f>+'Таблица №2-Ф'!H6/'Таблица №2-Ф'!H$14*100</f>
        <v>20.22167349888166</v>
      </c>
    </row>
    <row r="7" spans="1:8" ht="30" customHeight="1" x14ac:dyDescent="0.25">
      <c r="A7" s="3" t="s">
        <v>5</v>
      </c>
      <c r="B7" s="117">
        <f>+'Таблица №2-Ф'!B7/'Таблица №2-Ф'!B$14*100</f>
        <v>19.142542269161819</v>
      </c>
      <c r="C7" s="117">
        <f>+'Таблица №2-Ф'!C7/'Таблица №2-Ф'!C$14*100</f>
        <v>16.878718489200271</v>
      </c>
      <c r="D7" s="117">
        <f>+'Таблица №2-Ф'!D7/'Таблица №2-Ф'!D$14*100</f>
        <v>43.195384965200368</v>
      </c>
      <c r="E7" s="108">
        <v>0</v>
      </c>
      <c r="F7" s="117">
        <f>+'Таблица №2-Ф'!F7/'Таблица №2-Ф'!F$14*100</f>
        <v>20.7135255028575</v>
      </c>
      <c r="G7" s="117">
        <f>+'Таблица №2-Ф'!G7/'Таблица №2-Ф'!G$14*100</f>
        <v>17.285747863733896</v>
      </c>
      <c r="H7" s="117">
        <f>+'Таблица №2-Ф'!H7/'Таблица №2-Ф'!H$14*100</f>
        <v>20.327889165228981</v>
      </c>
    </row>
    <row r="8" spans="1:8" ht="30" customHeight="1" x14ac:dyDescent="0.25">
      <c r="A8" s="25" t="s">
        <v>66</v>
      </c>
      <c r="B8" s="117">
        <f>+'Таблица №2-Ф'!B8/'Таблица №2-Ф'!B$14*100</f>
        <v>12.689656236504618</v>
      </c>
      <c r="C8" s="117">
        <f>+'Таблица №2-Ф'!C8/'Таблица №2-Ф'!C$14*100</f>
        <v>6.8085175693261464</v>
      </c>
      <c r="D8" s="117">
        <f>+'Таблица №2-Ф'!D8/'Таблица №2-Ф'!D$14*100</f>
        <v>15.3782875393015</v>
      </c>
      <c r="E8" s="108">
        <v>0</v>
      </c>
      <c r="F8" s="117">
        <f>+'Таблица №2-Ф'!F8/'Таблица №2-Ф'!F$14*100</f>
        <v>11.285115060235576</v>
      </c>
      <c r="G8" s="117">
        <f>+'Таблица №2-Ф'!G8/'Таблица №2-Ф'!G$14*100</f>
        <v>7.3523948168535664</v>
      </c>
      <c r="H8" s="117">
        <f>+'Таблица №2-Ф'!H8/'Таблица №2-Ф'!H$14*100</f>
        <v>12.416516504975165</v>
      </c>
    </row>
    <row r="9" spans="1:8" ht="30" customHeight="1" x14ac:dyDescent="0.25">
      <c r="A9" s="25" t="s">
        <v>92</v>
      </c>
      <c r="B9" s="117">
        <f>+'Таблица №2-Ф'!B9/'Таблица №2-Ф'!B$14*100</f>
        <v>8.8446915308563572</v>
      </c>
      <c r="C9" s="117">
        <f>+'Таблица №2-Ф'!C9/'Таблица №2-Ф'!C$14*100</f>
        <v>9.4161006615702334</v>
      </c>
      <c r="D9" s="117">
        <f>+'Таблица №2-Ф'!D9/'Таблица №2-Ф'!D$14*100</f>
        <v>8.3088529320289908</v>
      </c>
      <c r="E9" s="108">
        <v>0</v>
      </c>
      <c r="F9" s="117">
        <f>+'Таблица №2-Ф'!F9/'Таблица №2-Ф'!F$14*100</f>
        <v>11.05436853261307</v>
      </c>
      <c r="G9" s="117">
        <f>+'Таблица №2-Ф'!G9/'Таблица №2-Ф'!G$14*100</f>
        <v>7.5131360462206853</v>
      </c>
      <c r="H9" s="117">
        <f>+'Таблица №2-Ф'!H9/'Таблица №2-Ф'!H$14*100</f>
        <v>8.8484600193878116</v>
      </c>
    </row>
    <row r="10" spans="1:8" ht="30" customHeight="1" x14ac:dyDescent="0.25">
      <c r="A10" s="59" t="s">
        <v>87</v>
      </c>
      <c r="B10" s="117">
        <f>+'Таблица №2-Ф'!B10/'Таблица №2-Ф'!B$14*100</f>
        <v>2.4495853392147979</v>
      </c>
      <c r="C10" s="117">
        <f>+'Таблица №2-Ф'!C10/'Таблица №2-Ф'!C$14*100</f>
        <v>2.7291246480546332</v>
      </c>
      <c r="D10" s="117">
        <f>+'Таблица №2-Ф'!D10/'Таблица №2-Ф'!D$14*100</f>
        <v>1.3966896573353649</v>
      </c>
      <c r="E10" s="108">
        <v>0</v>
      </c>
      <c r="F10" s="117">
        <f>+'Таблица №2-Ф'!F10/'Таблица №2-Ф'!F$14*100</f>
        <v>0.55092969385838608</v>
      </c>
      <c r="G10" s="117">
        <f>+'Таблица №2-Ф'!G10/'Таблица №2-Ф'!G$14*100</f>
        <v>0.59823033005026949</v>
      </c>
      <c r="H10" s="117">
        <f>+'Таблица №2-Ф'!H10/'Таблица №2-Ф'!H$14*100</f>
        <v>2.3903745766495459</v>
      </c>
    </row>
    <row r="11" spans="1:8" ht="30" customHeight="1" x14ac:dyDescent="0.25">
      <c r="A11" s="3" t="s">
        <v>6</v>
      </c>
      <c r="B11" s="117">
        <f>+'Таблица №2-Ф'!B11/'Таблица №2-Ф'!B$14*100</f>
        <v>1.4798991411688069</v>
      </c>
      <c r="C11" s="117">
        <f>+'Таблица №2-Ф'!C11/'Таблица №2-Ф'!C$14*100</f>
        <v>4.9145698782506324</v>
      </c>
      <c r="D11" s="117">
        <f>+'Таблица №2-Ф'!D11/'Таблица №2-Ф'!D$14*100</f>
        <v>1.0779652866167126</v>
      </c>
      <c r="E11" s="108">
        <v>0</v>
      </c>
      <c r="F11" s="117">
        <f>+'Таблица №2-Ф'!F11/'Таблица №2-Ф'!F$14*100</f>
        <v>0.48564094767062271</v>
      </c>
      <c r="G11" s="117">
        <f>+'Таблица №2-Ф'!G11/'Таблица №2-Ф'!G$14*100</f>
        <v>0.71423697199918112</v>
      </c>
      <c r="H11" s="117">
        <f>+'Таблица №2-Ф'!H11/'Таблица №2-Ф'!H$14*100</f>
        <v>1.6726210480680939</v>
      </c>
    </row>
    <row r="12" spans="1:8" ht="30" customHeight="1" x14ac:dyDescent="0.25">
      <c r="A12" s="20" t="s">
        <v>34</v>
      </c>
      <c r="B12" s="117">
        <f>+'Таблица №2-Ф'!B12/'Таблица №2-Ф'!B$14*100</f>
        <v>1.0121126039982336</v>
      </c>
      <c r="C12" s="117">
        <f>+'Таблица №2-Ф'!C12/'Таблица №2-Ф'!C$14*100</f>
        <v>1.7433687118111545</v>
      </c>
      <c r="D12" s="117">
        <f>+'Таблица №2-Ф'!D12/'Таблица №2-Ф'!D$14*100</f>
        <v>7.2134420925254628E-2</v>
      </c>
      <c r="E12" s="108">
        <v>0</v>
      </c>
      <c r="F12" s="117">
        <f>+'Таблица №2-Ф'!F12/'Таблица №2-Ф'!F$14*100</f>
        <v>0.40425360653245213</v>
      </c>
      <c r="G12" s="117">
        <f>+'Таблица №2-Ф'!G12/'Таблица №2-Ф'!G$14*100</f>
        <v>0.37910667303565876</v>
      </c>
      <c r="H12" s="117">
        <f>+'Таблица №2-Ф'!H12/'Таблица №2-Ф'!H$14*100</f>
        <v>1.0008621893953817</v>
      </c>
    </row>
    <row r="13" spans="1:8" ht="30" customHeight="1" x14ac:dyDescent="0.25">
      <c r="A13" s="24" t="s">
        <v>60</v>
      </c>
      <c r="B13" s="117">
        <f>+'Таблица №2-Ф'!B13/'Таблица №2-Ф'!B$14*100</f>
        <v>0.47814863035724015</v>
      </c>
      <c r="C13" s="117">
        <f>+'Таблица №2-Ф'!C13/'Таблица №2-Ф'!C$14*100</f>
        <v>0.93217430766526199</v>
      </c>
      <c r="D13" s="117">
        <f>+'Таблица №2-Ф'!D13/'Таблица №2-Ф'!D$14*100</f>
        <v>0.51330435759855109</v>
      </c>
      <c r="E13" s="108">
        <v>0</v>
      </c>
      <c r="F13" s="117">
        <f>+'Таблица №2-Ф'!F13/'Таблица №2-Ф'!F$14*100</f>
        <v>0.15472538480113762</v>
      </c>
      <c r="G13" s="117">
        <f>+'Таблица №2-Ф'!G13/'Таблица №2-Ф'!G$14*100</f>
        <v>6.4448134416061995E-2</v>
      </c>
      <c r="H13" s="117">
        <f>+'Таблица №2-Ф'!H13/'Таблица №2-Ф'!H$14*100</f>
        <v>0.50608425509829524</v>
      </c>
    </row>
    <row r="14" spans="1:8" ht="30" customHeight="1" x14ac:dyDescent="0.25">
      <c r="A14" s="4" t="s">
        <v>19</v>
      </c>
      <c r="B14" s="117">
        <f t="shared" ref="B14:E14" si="0">+SUM(B4:B13)</f>
        <v>99.999999999999986</v>
      </c>
      <c r="C14" s="117">
        <f t="shared" si="0"/>
        <v>100.00000000000001</v>
      </c>
      <c r="D14" s="117">
        <f t="shared" si="0"/>
        <v>99.999999999999986</v>
      </c>
      <c r="E14" s="117">
        <f t="shared" si="0"/>
        <v>100</v>
      </c>
      <c r="F14" s="117">
        <f t="shared" ref="F14:G14" si="1">+SUM(F4:F13)</f>
        <v>100</v>
      </c>
      <c r="G14" s="117">
        <f t="shared" si="1"/>
        <v>100.00000000000001</v>
      </c>
      <c r="H14" s="117">
        <f>+SUM(H4:H13)</f>
        <v>100</v>
      </c>
    </row>
    <row r="15" spans="1:8" ht="36.75" customHeight="1" x14ac:dyDescent="0.25">
      <c r="A15" s="123" t="s">
        <v>76</v>
      </c>
      <c r="B15" s="210">
        <f>'Таблица №2-Ф'!B14/'Таблица №2-Ф'!$H14*100</f>
        <v>86.908002270203696</v>
      </c>
      <c r="C15" s="210">
        <f>'Таблица №2-Ф'!C14/'Таблица №2-Ф'!$H14*100</f>
        <v>6.5231572391576647</v>
      </c>
      <c r="D15" s="210">
        <f>'Таблица №2-Ф'!D14/'Таблица №2-Ф'!$H14*100</f>
        <v>5.6072756430818016</v>
      </c>
      <c r="E15" s="210">
        <f>'Таблица №2-Ф'!E14/'Таблица №2-Ф'!$H14*100</f>
        <v>6.8709896405011323E-2</v>
      </c>
      <c r="F15" s="210">
        <f>'Таблица №2-Ф'!F14/'Таблица №2-Ф'!$H14*100</f>
        <v>0.40964712738299675</v>
      </c>
      <c r="G15" s="210">
        <f>'Таблица №2-Ф'!G14/'Таблица №2-Ф'!$H14*100</f>
        <v>0.48320782376882465</v>
      </c>
      <c r="H15" s="210">
        <f>SUM(B15:G15)</f>
        <v>100</v>
      </c>
    </row>
  </sheetData>
  <mergeCells count="2">
    <mergeCell ref="A1:H1"/>
    <mergeCell ref="A2:H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97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T17"/>
  <sheetViews>
    <sheetView showGridLines="0" zoomScale="90" zoomScaleNormal="90" workbookViewId="0">
      <selection sqref="A1:Q1"/>
    </sheetView>
  </sheetViews>
  <sheetFormatPr defaultColWidth="9.140625" defaultRowHeight="12.75" x14ac:dyDescent="0.2"/>
  <cols>
    <col min="1" max="1" width="52.85546875" style="38" customWidth="1"/>
    <col min="2" max="3" width="12.85546875" style="38" customWidth="1"/>
    <col min="4" max="4" width="17.140625" style="38" customWidth="1"/>
    <col min="5" max="17" width="12.85546875" style="38" customWidth="1"/>
    <col min="18" max="18" width="10.28515625" style="38" customWidth="1"/>
    <col min="19" max="16384" width="9.140625" style="38"/>
  </cols>
  <sheetData>
    <row r="1" spans="1:20" ht="40.5" customHeight="1" x14ac:dyDescent="0.2">
      <c r="A1" s="142" t="s">
        <v>74</v>
      </c>
      <c r="B1" s="142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4"/>
    </row>
    <row r="2" spans="1:20" ht="22.5" customHeight="1" x14ac:dyDescent="0.25">
      <c r="A2" s="145" t="s">
        <v>11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</row>
    <row r="3" spans="1:20" ht="33" customHeight="1" x14ac:dyDescent="0.2">
      <c r="A3" s="133" t="s">
        <v>71</v>
      </c>
      <c r="B3" s="135" t="s">
        <v>12</v>
      </c>
      <c r="C3" s="135"/>
      <c r="D3" s="135" t="s">
        <v>13</v>
      </c>
      <c r="E3" s="135"/>
      <c r="F3" s="135" t="s">
        <v>14</v>
      </c>
      <c r="G3" s="135"/>
      <c r="H3" s="135" t="s">
        <v>15</v>
      </c>
      <c r="I3" s="135"/>
      <c r="J3" s="140" t="s">
        <v>35</v>
      </c>
      <c r="K3" s="141"/>
      <c r="L3" s="140" t="s">
        <v>69</v>
      </c>
      <c r="M3" s="141"/>
      <c r="N3" s="140" t="s">
        <v>70</v>
      </c>
      <c r="O3" s="141"/>
      <c r="P3" s="135" t="s">
        <v>75</v>
      </c>
      <c r="Q3" s="135"/>
    </row>
    <row r="4" spans="1:20" ht="29.25" customHeight="1" x14ac:dyDescent="0.2">
      <c r="A4" s="147"/>
      <c r="B4" s="128">
        <v>45657</v>
      </c>
      <c r="C4" s="128">
        <v>45747</v>
      </c>
      <c r="D4" s="128">
        <f>+B4</f>
        <v>45657</v>
      </c>
      <c r="E4" s="128">
        <f>C4</f>
        <v>45747</v>
      </c>
      <c r="F4" s="128">
        <f t="shared" ref="F4:J4" si="0">D4</f>
        <v>45657</v>
      </c>
      <c r="G4" s="128">
        <f>C4</f>
        <v>45747</v>
      </c>
      <c r="H4" s="128">
        <f t="shared" si="0"/>
        <v>45657</v>
      </c>
      <c r="I4" s="128">
        <f>C4</f>
        <v>45747</v>
      </c>
      <c r="J4" s="128">
        <f t="shared" si="0"/>
        <v>45657</v>
      </c>
      <c r="K4" s="128">
        <f>C4</f>
        <v>45747</v>
      </c>
      <c r="L4" s="128">
        <f t="shared" ref="L4" si="1">J4</f>
        <v>45657</v>
      </c>
      <c r="M4" s="128">
        <f>C4</f>
        <v>45747</v>
      </c>
      <c r="N4" s="128">
        <f t="shared" ref="N4" si="2">L4</f>
        <v>45657</v>
      </c>
      <c r="O4" s="128">
        <f>C4</f>
        <v>45747</v>
      </c>
      <c r="P4" s="128">
        <f>J4</f>
        <v>45657</v>
      </c>
      <c r="Q4" s="128">
        <f>C4</f>
        <v>45747</v>
      </c>
    </row>
    <row r="5" spans="1:20" ht="35.1" customHeight="1" x14ac:dyDescent="0.25">
      <c r="A5" s="39" t="s">
        <v>16</v>
      </c>
      <c r="B5" s="104">
        <v>157161</v>
      </c>
      <c r="C5" s="104">
        <v>169179</v>
      </c>
      <c r="D5" s="104">
        <v>5804772</v>
      </c>
      <c r="E5" s="104">
        <v>5934084</v>
      </c>
      <c r="F5" s="104">
        <v>426421</v>
      </c>
      <c r="G5" s="104">
        <v>436446</v>
      </c>
      <c r="H5" s="104">
        <v>187155</v>
      </c>
      <c r="I5" s="104">
        <v>188712</v>
      </c>
      <c r="J5" s="104"/>
      <c r="K5" s="104"/>
      <c r="L5" s="104">
        <v>25221</v>
      </c>
      <c r="M5" s="104">
        <v>28694</v>
      </c>
      <c r="N5" s="104">
        <v>46908</v>
      </c>
      <c r="O5" s="104">
        <v>47046</v>
      </c>
      <c r="P5" s="104">
        <f>+D5+F5+H5+J5+L5+N5</f>
        <v>6490477</v>
      </c>
      <c r="Q5" s="104">
        <f>+E5+G5+I5+M5+K5+O5</f>
        <v>6634982</v>
      </c>
      <c r="R5" s="40"/>
      <c r="S5" s="84"/>
      <c r="T5" s="84"/>
    </row>
    <row r="6" spans="1:20" ht="35.1" customHeight="1" x14ac:dyDescent="0.25">
      <c r="A6" s="39" t="s">
        <v>17</v>
      </c>
      <c r="B6" s="104">
        <v>120737</v>
      </c>
      <c r="C6" s="104">
        <v>120271</v>
      </c>
      <c r="D6" s="104">
        <v>1952410</v>
      </c>
      <c r="E6" s="104">
        <v>1955965</v>
      </c>
      <c r="F6" s="104">
        <v>242096</v>
      </c>
      <c r="G6" s="104">
        <v>238509</v>
      </c>
      <c r="H6" s="104">
        <v>113271</v>
      </c>
      <c r="I6" s="104">
        <v>109078</v>
      </c>
      <c r="J6" s="104"/>
      <c r="K6" s="104"/>
      <c r="L6" s="104">
        <v>10374</v>
      </c>
      <c r="M6" s="104">
        <v>12004</v>
      </c>
      <c r="N6" s="104">
        <v>10975</v>
      </c>
      <c r="O6" s="104">
        <v>11204</v>
      </c>
      <c r="P6" s="104">
        <f t="shared" ref="P6:P14" si="3">+D6+F6+H6+J6+L6+N6</f>
        <v>2329126</v>
      </c>
      <c r="Q6" s="104">
        <f t="shared" ref="Q6:Q14" si="4">+E6+G6+I6+M6+K6+O6</f>
        <v>2326760</v>
      </c>
      <c r="R6" s="40"/>
      <c r="S6" s="84"/>
      <c r="T6" s="84"/>
    </row>
    <row r="7" spans="1:20" ht="35.1" customHeight="1" x14ac:dyDescent="0.25">
      <c r="A7" s="39" t="s">
        <v>62</v>
      </c>
      <c r="B7" s="104">
        <v>116198</v>
      </c>
      <c r="C7" s="104">
        <v>97104</v>
      </c>
      <c r="D7" s="104">
        <v>4848592</v>
      </c>
      <c r="E7" s="104">
        <v>4975238</v>
      </c>
      <c r="F7" s="104">
        <v>338918</v>
      </c>
      <c r="G7" s="104">
        <v>342020</v>
      </c>
      <c r="H7" s="104">
        <v>165743</v>
      </c>
      <c r="I7" s="104">
        <v>164243</v>
      </c>
      <c r="J7" s="104">
        <v>18738</v>
      </c>
      <c r="K7" s="104">
        <v>18803</v>
      </c>
      <c r="L7" s="104">
        <v>18702</v>
      </c>
      <c r="M7" s="104">
        <v>21211</v>
      </c>
      <c r="N7" s="104">
        <v>28747</v>
      </c>
      <c r="O7" s="104">
        <v>28950</v>
      </c>
      <c r="P7" s="104">
        <f t="shared" si="3"/>
        <v>5419440</v>
      </c>
      <c r="Q7" s="104">
        <f t="shared" si="4"/>
        <v>5550465</v>
      </c>
      <c r="R7" s="40"/>
      <c r="S7" s="84"/>
      <c r="T7" s="84"/>
    </row>
    <row r="8" spans="1:20" ht="35.1" customHeight="1" x14ac:dyDescent="0.25">
      <c r="A8" s="39" t="s">
        <v>5</v>
      </c>
      <c r="B8" s="120">
        <v>108889</v>
      </c>
      <c r="C8" s="104">
        <v>116116</v>
      </c>
      <c r="D8" s="104">
        <v>4472945</v>
      </c>
      <c r="E8" s="104">
        <v>4563497</v>
      </c>
      <c r="F8" s="104">
        <v>298441</v>
      </c>
      <c r="G8" s="104">
        <v>302917</v>
      </c>
      <c r="H8" s="104">
        <v>660151</v>
      </c>
      <c r="I8" s="104">
        <v>661859</v>
      </c>
      <c r="J8" s="104"/>
      <c r="K8" s="104"/>
      <c r="L8" s="104">
        <v>19701</v>
      </c>
      <c r="M8" s="104">
        <v>23170</v>
      </c>
      <c r="N8" s="104">
        <v>22083</v>
      </c>
      <c r="O8" s="104">
        <v>22808</v>
      </c>
      <c r="P8" s="104">
        <f t="shared" si="3"/>
        <v>5473321</v>
      </c>
      <c r="Q8" s="104">
        <f t="shared" si="4"/>
        <v>5574251</v>
      </c>
      <c r="R8" s="40"/>
      <c r="S8" s="84"/>
      <c r="T8" s="84"/>
    </row>
    <row r="9" spans="1:20" ht="35.1" customHeight="1" x14ac:dyDescent="0.25">
      <c r="A9" s="39" t="s">
        <v>61</v>
      </c>
      <c r="B9" s="104">
        <v>65550</v>
      </c>
      <c r="C9" s="104">
        <v>70503</v>
      </c>
      <c r="D9" s="104">
        <v>2914085</v>
      </c>
      <c r="E9" s="104">
        <v>3016063</v>
      </c>
      <c r="F9" s="104">
        <v>119216</v>
      </c>
      <c r="G9" s="104">
        <v>121478</v>
      </c>
      <c r="H9" s="104">
        <v>235579</v>
      </c>
      <c r="I9" s="104">
        <v>235694</v>
      </c>
      <c r="J9" s="104"/>
      <c r="K9" s="104"/>
      <c r="L9" s="104">
        <v>11183</v>
      </c>
      <c r="M9" s="104">
        <v>12623</v>
      </c>
      <c r="N9" s="104">
        <v>9003</v>
      </c>
      <c r="O9" s="104">
        <v>9701</v>
      </c>
      <c r="P9" s="104">
        <f t="shared" si="3"/>
        <v>3289066</v>
      </c>
      <c r="Q9" s="104">
        <f t="shared" si="4"/>
        <v>3395559</v>
      </c>
      <c r="R9" s="40"/>
      <c r="S9" s="84"/>
      <c r="T9" s="84"/>
    </row>
    <row r="10" spans="1:20" ht="35.1" customHeight="1" x14ac:dyDescent="0.25">
      <c r="A10" s="39" t="s">
        <v>86</v>
      </c>
      <c r="B10" s="104">
        <v>86420</v>
      </c>
      <c r="C10" s="104">
        <v>92253</v>
      </c>
      <c r="D10" s="104">
        <v>2080187</v>
      </c>
      <c r="E10" s="104">
        <v>2107711</v>
      </c>
      <c r="F10" s="104">
        <v>169828</v>
      </c>
      <c r="G10" s="104">
        <v>168596</v>
      </c>
      <c r="H10" s="104">
        <v>127638</v>
      </c>
      <c r="I10" s="104">
        <v>127227</v>
      </c>
      <c r="J10" s="104"/>
      <c r="K10" s="104"/>
      <c r="L10" s="104">
        <v>10700</v>
      </c>
      <c r="M10" s="104">
        <v>12365</v>
      </c>
      <c r="N10" s="104">
        <v>9653</v>
      </c>
      <c r="O10" s="104">
        <v>9913</v>
      </c>
      <c r="P10" s="104">
        <f t="shared" si="3"/>
        <v>2398006</v>
      </c>
      <c r="Q10" s="104">
        <f t="shared" si="4"/>
        <v>2425812</v>
      </c>
      <c r="R10" s="40"/>
      <c r="S10" s="84"/>
      <c r="T10" s="84"/>
    </row>
    <row r="11" spans="1:20" ht="35.1" customHeight="1" x14ac:dyDescent="0.25">
      <c r="A11" s="41" t="s">
        <v>87</v>
      </c>
      <c r="B11" s="104">
        <v>20115</v>
      </c>
      <c r="C11" s="104">
        <v>20774</v>
      </c>
      <c r="D11" s="104">
        <v>575263</v>
      </c>
      <c r="E11" s="104">
        <v>582416</v>
      </c>
      <c r="F11" s="104">
        <v>47807</v>
      </c>
      <c r="G11" s="104">
        <v>48805</v>
      </c>
      <c r="H11" s="104">
        <v>20911</v>
      </c>
      <c r="I11" s="104">
        <v>21385</v>
      </c>
      <c r="J11" s="104"/>
      <c r="K11" s="104"/>
      <c r="L11" s="104">
        <v>415</v>
      </c>
      <c r="M11" s="104">
        <v>616</v>
      </c>
      <c r="N11" s="104">
        <v>660</v>
      </c>
      <c r="O11" s="104">
        <v>789</v>
      </c>
      <c r="P11" s="104">
        <f t="shared" si="3"/>
        <v>645056</v>
      </c>
      <c r="Q11" s="104">
        <f t="shared" si="4"/>
        <v>654011</v>
      </c>
      <c r="R11" s="40"/>
      <c r="S11" s="84"/>
      <c r="T11" s="84"/>
    </row>
    <row r="12" spans="1:20" ht="35.1" customHeight="1" x14ac:dyDescent="0.25">
      <c r="A12" s="39" t="s">
        <v>6</v>
      </c>
      <c r="B12" s="104">
        <v>12899</v>
      </c>
      <c r="C12" s="104">
        <v>13229</v>
      </c>
      <c r="D12" s="104">
        <v>345347</v>
      </c>
      <c r="E12" s="104">
        <v>352130</v>
      </c>
      <c r="F12" s="104">
        <v>86164</v>
      </c>
      <c r="G12" s="104">
        <v>87969</v>
      </c>
      <c r="H12" s="104">
        <v>16319</v>
      </c>
      <c r="I12" s="104">
        <v>16511</v>
      </c>
      <c r="J12" s="104"/>
      <c r="K12" s="104"/>
      <c r="L12" s="104">
        <v>437</v>
      </c>
      <c r="M12" s="104">
        <v>543</v>
      </c>
      <c r="N12" s="104">
        <v>906</v>
      </c>
      <c r="O12" s="104">
        <v>943</v>
      </c>
      <c r="P12" s="104">
        <f t="shared" si="3"/>
        <v>449173</v>
      </c>
      <c r="Q12" s="104">
        <f t="shared" si="4"/>
        <v>458096</v>
      </c>
      <c r="R12" s="40"/>
      <c r="S12" s="84"/>
      <c r="T12" s="84"/>
    </row>
    <row r="13" spans="1:20" ht="35.1" customHeight="1" x14ac:dyDescent="0.25">
      <c r="A13" s="39" t="s">
        <v>34</v>
      </c>
      <c r="B13" s="104">
        <v>12114</v>
      </c>
      <c r="C13" s="104">
        <v>12395</v>
      </c>
      <c r="D13" s="104">
        <v>236100</v>
      </c>
      <c r="E13" s="104">
        <v>240643</v>
      </c>
      <c r="F13" s="104">
        <v>30305</v>
      </c>
      <c r="G13" s="104">
        <v>31139</v>
      </c>
      <c r="H13" s="104">
        <v>1072</v>
      </c>
      <c r="I13" s="104">
        <v>1104</v>
      </c>
      <c r="J13" s="104"/>
      <c r="K13" s="104"/>
      <c r="L13" s="104">
        <v>284</v>
      </c>
      <c r="M13" s="104">
        <v>452</v>
      </c>
      <c r="N13" s="104">
        <v>429</v>
      </c>
      <c r="O13" s="104">
        <v>500</v>
      </c>
      <c r="P13" s="104">
        <f t="shared" si="3"/>
        <v>268190</v>
      </c>
      <c r="Q13" s="104">
        <f t="shared" si="4"/>
        <v>273838</v>
      </c>
      <c r="R13" s="40"/>
      <c r="S13" s="84"/>
      <c r="T13" s="84"/>
    </row>
    <row r="14" spans="1:20" ht="35.1" customHeight="1" x14ac:dyDescent="0.25">
      <c r="A14" s="39" t="s">
        <v>60</v>
      </c>
      <c r="B14" s="104">
        <v>9839</v>
      </c>
      <c r="C14" s="104">
        <v>9963</v>
      </c>
      <c r="D14" s="104">
        <v>98367</v>
      </c>
      <c r="E14" s="104">
        <v>113627</v>
      </c>
      <c r="F14" s="104">
        <v>15695</v>
      </c>
      <c r="G14" s="104">
        <v>16624</v>
      </c>
      <c r="H14" s="104">
        <v>6699</v>
      </c>
      <c r="I14" s="104">
        <v>7896</v>
      </c>
      <c r="J14" s="104"/>
      <c r="K14" s="104"/>
      <c r="L14" s="104">
        <v>69</v>
      </c>
      <c r="M14" s="104">
        <v>173</v>
      </c>
      <c r="N14" s="104">
        <v>86</v>
      </c>
      <c r="O14" s="104">
        <v>85</v>
      </c>
      <c r="P14" s="104">
        <f t="shared" si="3"/>
        <v>120916</v>
      </c>
      <c r="Q14" s="104">
        <f t="shared" si="4"/>
        <v>138405</v>
      </c>
      <c r="R14" s="40"/>
      <c r="S14" s="84"/>
      <c r="T14" s="84"/>
    </row>
    <row r="15" spans="1:20" ht="35.1" customHeight="1" x14ac:dyDescent="0.25">
      <c r="A15" s="39" t="s">
        <v>19</v>
      </c>
      <c r="B15" s="104">
        <f t="shared" ref="B15:Q15" si="5">SUM(B5:B14)</f>
        <v>709922</v>
      </c>
      <c r="C15" s="104">
        <f t="shared" si="5"/>
        <v>721787</v>
      </c>
      <c r="D15" s="104">
        <f t="shared" si="5"/>
        <v>23328068</v>
      </c>
      <c r="E15" s="104">
        <f t="shared" si="5"/>
        <v>23841374</v>
      </c>
      <c r="F15" s="104">
        <f t="shared" si="5"/>
        <v>1774891</v>
      </c>
      <c r="G15" s="104">
        <f t="shared" si="5"/>
        <v>1794503</v>
      </c>
      <c r="H15" s="104">
        <f t="shared" si="5"/>
        <v>1534538</v>
      </c>
      <c r="I15" s="104">
        <f t="shared" si="5"/>
        <v>1533709</v>
      </c>
      <c r="J15" s="104">
        <f t="shared" si="5"/>
        <v>18738</v>
      </c>
      <c r="K15" s="104">
        <f t="shared" si="5"/>
        <v>18803</v>
      </c>
      <c r="L15" s="104">
        <f t="shared" si="5"/>
        <v>97086</v>
      </c>
      <c r="M15" s="104">
        <f t="shared" si="5"/>
        <v>111851</v>
      </c>
      <c r="N15" s="104">
        <f t="shared" si="5"/>
        <v>129450</v>
      </c>
      <c r="O15" s="104">
        <f t="shared" si="5"/>
        <v>131939</v>
      </c>
      <c r="P15" s="104">
        <f t="shared" si="5"/>
        <v>26882771</v>
      </c>
      <c r="Q15" s="104">
        <f t="shared" si="5"/>
        <v>27432179</v>
      </c>
      <c r="S15" s="84"/>
      <c r="T15" s="84"/>
    </row>
    <row r="16" spans="1:20" x14ac:dyDescent="0.2">
      <c r="Q16" s="84"/>
    </row>
    <row r="17" spans="17:17" x14ac:dyDescent="0.2">
      <c r="Q17" s="126"/>
    </row>
  </sheetData>
  <mergeCells count="11">
    <mergeCell ref="A1:Q1"/>
    <mergeCell ref="A2:Q2"/>
    <mergeCell ref="A3:A4"/>
    <mergeCell ref="B3:C3"/>
    <mergeCell ref="D3:E3"/>
    <mergeCell ref="F3:G3"/>
    <mergeCell ref="H3:I3"/>
    <mergeCell ref="J3:K3"/>
    <mergeCell ref="P3:Q3"/>
    <mergeCell ref="L3:M3"/>
    <mergeCell ref="N3:O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P16"/>
  <sheetViews>
    <sheetView showGridLines="0" zoomScale="90" zoomScaleNormal="90" workbookViewId="0">
      <selection sqref="A1:H2"/>
    </sheetView>
  </sheetViews>
  <sheetFormatPr defaultColWidth="9.140625" defaultRowHeight="12.75" x14ac:dyDescent="0.2"/>
  <cols>
    <col min="1" max="1" width="52.28515625" style="42" customWidth="1"/>
    <col min="2" max="8" width="12.85546875" style="38" customWidth="1"/>
    <col min="9" max="16384" width="9.140625" style="42"/>
  </cols>
  <sheetData>
    <row r="1" spans="1:16" x14ac:dyDescent="0.2">
      <c r="A1" s="148" t="s">
        <v>104</v>
      </c>
      <c r="B1" s="149"/>
      <c r="C1" s="149"/>
      <c r="D1" s="149"/>
      <c r="E1" s="149"/>
      <c r="F1" s="149"/>
      <c r="G1" s="149"/>
      <c r="H1" s="150"/>
    </row>
    <row r="2" spans="1:16" ht="30.75" customHeight="1" x14ac:dyDescent="0.2">
      <c r="A2" s="151"/>
      <c r="B2" s="151"/>
      <c r="C2" s="151"/>
      <c r="D2" s="151"/>
      <c r="E2" s="151"/>
      <c r="F2" s="151"/>
      <c r="G2" s="151"/>
      <c r="H2" s="150"/>
    </row>
    <row r="3" spans="1:16" x14ac:dyDescent="0.2">
      <c r="A3" s="152" t="s">
        <v>20</v>
      </c>
      <c r="B3" s="153"/>
      <c r="C3" s="153"/>
      <c r="D3" s="153"/>
      <c r="E3" s="153"/>
      <c r="F3" s="153"/>
      <c r="G3" s="153"/>
      <c r="H3" s="153"/>
    </row>
    <row r="4" spans="1:16" ht="49.5" customHeight="1" x14ac:dyDescent="0.2">
      <c r="A4" s="63" t="s">
        <v>73</v>
      </c>
      <c r="B4" s="43" t="s">
        <v>21</v>
      </c>
      <c r="C4" s="43" t="s">
        <v>22</v>
      </c>
      <c r="D4" s="43" t="s">
        <v>15</v>
      </c>
      <c r="E4" s="43" t="s">
        <v>35</v>
      </c>
      <c r="F4" s="43" t="s">
        <v>69</v>
      </c>
      <c r="G4" s="43" t="s">
        <v>70</v>
      </c>
      <c r="H4" s="43" t="s">
        <v>19</v>
      </c>
    </row>
    <row r="5" spans="1:16" ht="35.1" customHeight="1" x14ac:dyDescent="0.25">
      <c r="A5" s="44" t="s">
        <v>16</v>
      </c>
      <c r="B5" s="108">
        <f>'Таблица №2-ПОД'!E5/'Таблица №2-ПОД'!E$15*100</f>
        <v>24.889857438585544</v>
      </c>
      <c r="C5" s="108">
        <f>+'Таблица №2-ПОД'!G5/'Таблица №2-ПОД'!G$15*100</f>
        <v>24.321274469867145</v>
      </c>
      <c r="D5" s="108">
        <f>+'Таблица №2-ПОД'!I5/'Таблица №2-ПОД'!I$15*100</f>
        <v>12.304289796825865</v>
      </c>
      <c r="E5" s="108">
        <v>0</v>
      </c>
      <c r="F5" s="108">
        <f>+'Таблица №2-ПОД'!M5/'Таблица №2-ПОД'!M$15*100</f>
        <v>25.653771535346131</v>
      </c>
      <c r="G5" s="108">
        <f>+'Таблица №2-ПОД'!O5/'Таблица №2-ПОД'!O$15*100</f>
        <v>35.657387125868773</v>
      </c>
      <c r="H5" s="108">
        <f>+'Таблица №2-ПОД'!Q5/'Таблица №2-ПОД'!Q$15*100</f>
        <v>24.186857340060371</v>
      </c>
      <c r="J5" s="99"/>
      <c r="K5" s="99"/>
      <c r="L5" s="99"/>
      <c r="M5" s="99"/>
      <c r="N5" s="99"/>
      <c r="O5" s="99"/>
      <c r="P5" s="99"/>
    </row>
    <row r="6" spans="1:16" ht="35.1" customHeight="1" x14ac:dyDescent="0.25">
      <c r="A6" s="44" t="s">
        <v>17</v>
      </c>
      <c r="B6" s="108">
        <f>'Таблица №2-ПОД'!E6/'Таблица №2-ПОД'!E$15*100</f>
        <v>8.2040783387735967</v>
      </c>
      <c r="C6" s="108">
        <f>+'Таблица №2-ПОД'!G6/'Таблица №2-ПОД'!G$15*100</f>
        <v>13.291089510577581</v>
      </c>
      <c r="D6" s="108">
        <f>+'Таблица №2-ПОД'!I6/'Таблица №2-ПОД'!I$15*100</f>
        <v>7.1120401588567317</v>
      </c>
      <c r="E6" s="108">
        <v>0</v>
      </c>
      <c r="F6" s="108">
        <f>+'Таблица №2-ПОД'!M6/'Таблица №2-ПОД'!M$15*100</f>
        <v>10.73213471493326</v>
      </c>
      <c r="G6" s="108">
        <f>+'Таблица №2-ПОД'!O6/'Таблица №2-ПОД'!O$15*100</f>
        <v>8.4918030301881924</v>
      </c>
      <c r="H6" s="108">
        <f>+'Таблица №2-ПОД'!Q6/'Таблица №2-ПОД'!Q$15*100</f>
        <v>8.4818635807239371</v>
      </c>
      <c r="J6" s="99"/>
      <c r="K6" s="99"/>
      <c r="L6" s="99"/>
      <c r="M6" s="99"/>
      <c r="N6" s="99"/>
      <c r="O6" s="99"/>
      <c r="P6" s="99"/>
    </row>
    <row r="7" spans="1:16" ht="35.1" customHeight="1" x14ac:dyDescent="0.25">
      <c r="A7" s="44" t="s">
        <v>62</v>
      </c>
      <c r="B7" s="108">
        <f>'Таблица №2-ПОД'!E7/'Таблица №2-ПОД'!E$15*100</f>
        <v>20.868084196825233</v>
      </c>
      <c r="C7" s="108">
        <f>+'Таблица №2-ПОД'!G7/'Таблица №2-ПОД'!G$15*100</f>
        <v>19.05931614491589</v>
      </c>
      <c r="D7" s="108">
        <f>+'Таблица №2-ПОД'!I7/'Таблица №2-ПОД'!I$15*100</f>
        <v>10.708876325300301</v>
      </c>
      <c r="E7" s="108">
        <v>100</v>
      </c>
      <c r="F7" s="108">
        <f>+'Таблица №2-ПОД'!M7/'Таблица №2-ПОД'!M$15*100</f>
        <v>18.963621246122074</v>
      </c>
      <c r="G7" s="108">
        <f>+'Таблица №2-ПОД'!O7/'Таблица №2-ПОД'!O$15*100</f>
        <v>21.941958026057495</v>
      </c>
      <c r="H7" s="108">
        <f>+'Таблица №2-ПОД'!Q7/'Таблица №2-ПОД'!Q$15*100</f>
        <v>20.233409092292668</v>
      </c>
      <c r="J7" s="99"/>
      <c r="K7" s="99"/>
      <c r="L7" s="99"/>
      <c r="M7" s="99"/>
      <c r="N7" s="99"/>
      <c r="O7" s="99"/>
      <c r="P7" s="99"/>
    </row>
    <row r="8" spans="1:16" ht="35.1" customHeight="1" x14ac:dyDescent="0.25">
      <c r="A8" s="44" t="s">
        <v>5</v>
      </c>
      <c r="B8" s="108">
        <f>'Таблица №2-ПОД'!E8/'Таблица №2-ПОД'!E$15*100</f>
        <v>19.141082221184064</v>
      </c>
      <c r="C8" s="108">
        <f>+'Таблица №2-ПОД'!G8/'Таблица №2-ПОД'!G$15*100</f>
        <v>16.880272699460519</v>
      </c>
      <c r="D8" s="108">
        <f>+'Таблица №2-ПОД'!I8/'Таблица №2-ПОД'!I$15*100</f>
        <v>43.154144625871012</v>
      </c>
      <c r="E8" s="108">
        <v>0</v>
      </c>
      <c r="F8" s="108">
        <f>+'Таблица №2-ПОД'!M8/'Таблица №2-ПОД'!M$15*100</f>
        <v>20.715058425941653</v>
      </c>
      <c r="G8" s="108">
        <f>+'Таблица №2-ПОД'!O8/'Таблица №2-ПОД'!O$15*100</f>
        <v>17.286776464881498</v>
      </c>
      <c r="H8" s="108">
        <f>+'Таблица №2-ПОД'!Q8/'Таблица №2-ПОД'!Q$15*100</f>
        <v>20.320117479548379</v>
      </c>
      <c r="J8" s="99"/>
      <c r="K8" s="99"/>
      <c r="L8" s="99"/>
      <c r="M8" s="99"/>
      <c r="N8" s="99"/>
      <c r="O8" s="99"/>
      <c r="P8" s="99"/>
    </row>
    <row r="9" spans="1:16" ht="35.1" customHeight="1" x14ac:dyDescent="0.25">
      <c r="A9" s="44" t="s">
        <v>61</v>
      </c>
      <c r="B9" s="108">
        <f>'Таблица №2-ПОД'!E9/'Таблица №2-ПОД'!E$15*100</f>
        <v>12.650541868937587</v>
      </c>
      <c r="C9" s="108">
        <f>+'Таблица №2-ПОД'!G9/'Таблица №2-ПОД'!G$15*100</f>
        <v>6.7694509287529749</v>
      </c>
      <c r="D9" s="108">
        <f>+'Таблица №2-ПОД'!I9/'Таблица №2-ПОД'!I$15*100</f>
        <v>15.367582768308722</v>
      </c>
      <c r="E9" s="108">
        <v>0</v>
      </c>
      <c r="F9" s="108">
        <f>+'Таблица №2-ПОД'!M9/'Таблица №2-ПОД'!M$15*100</f>
        <v>11.285549525708308</v>
      </c>
      <c r="G9" s="108">
        <f>+'Таблица №2-ПОД'!O9/'Таблица №2-ПОД'!O$15*100</f>
        <v>7.3526402352602345</v>
      </c>
      <c r="H9" s="108">
        <f>+'Таблица №2-ПОД'!Q9/'Таблица №2-ПОД'!Q$15*100</f>
        <v>12.378014156294329</v>
      </c>
      <c r="J9" s="99"/>
      <c r="K9" s="99"/>
      <c r="L9" s="99"/>
      <c r="M9" s="99"/>
      <c r="N9" s="99"/>
      <c r="O9" s="99"/>
      <c r="P9" s="99"/>
    </row>
    <row r="10" spans="1:16" ht="35.1" customHeight="1" x14ac:dyDescent="0.25">
      <c r="A10" s="44" t="s">
        <v>86</v>
      </c>
      <c r="B10" s="108">
        <f>'Таблица №2-ПОД'!E10/'Таблица №2-ПОД'!E$15*100</f>
        <v>8.8405601120136783</v>
      </c>
      <c r="C10" s="108">
        <f>+'Таблица №2-ПОД'!G10/'Таблица №2-ПОД'!G$15*100</f>
        <v>9.3951361463313248</v>
      </c>
      <c r="D10" s="108">
        <f>+'Таблица №2-ПОД'!I10/'Таблица №2-ПОД'!I$15*100</f>
        <v>8.295380675212833</v>
      </c>
      <c r="E10" s="108">
        <v>0</v>
      </c>
      <c r="F10" s="108">
        <f>+'Таблица №2-ПОД'!M10/'Таблица №2-ПОД'!M$15*100</f>
        <v>11.054885517340033</v>
      </c>
      <c r="G10" s="108">
        <f>+'Таблица №2-ПОД'!O10/'Таблица №2-ПОД'!O$15*100</f>
        <v>7.5133205496479434</v>
      </c>
      <c r="H10" s="108">
        <f>+'Таблица №2-ПОД'!Q10/'Таблица №2-ПОД'!Q$15*100</f>
        <v>8.8429431726878125</v>
      </c>
      <c r="J10" s="99"/>
      <c r="K10" s="99"/>
      <c r="L10" s="99"/>
      <c r="M10" s="99"/>
      <c r="N10" s="99"/>
      <c r="O10" s="99"/>
      <c r="P10" s="99"/>
    </row>
    <row r="11" spans="1:16" ht="35.1" customHeight="1" x14ac:dyDescent="0.25">
      <c r="A11" s="45" t="s">
        <v>88</v>
      </c>
      <c r="B11" s="108">
        <f>'Таблица №2-ПОД'!E11/'Таблица №2-ПОД'!E$15*100</f>
        <v>2.4428793407628269</v>
      </c>
      <c r="C11" s="108">
        <f>+'Таблица №2-ПОД'!G11/'Таблица №2-ПОД'!G$15*100</f>
        <v>2.7196945338068534</v>
      </c>
      <c r="D11" s="108">
        <f>+'Таблица №2-ПОД'!I11/'Таблица №2-ПОД'!I$15*100</f>
        <v>1.394332301629579</v>
      </c>
      <c r="E11" s="108">
        <v>0</v>
      </c>
      <c r="F11" s="108">
        <f>+'Таблица №2-ПОД'!M11/'Таблица №2-ПОД'!M$15*100</f>
        <v>0.55073267114285973</v>
      </c>
      <c r="G11" s="108">
        <f>+'Таблица №2-ПОД'!O11/'Таблица №2-ПОД'!O$15*100</f>
        <v>0.5980036228863338</v>
      </c>
      <c r="H11" s="108">
        <f>+'Таблица №2-ПОД'!Q11/'Таблица №2-ПОД'!Q$15*100</f>
        <v>2.3841015327291353</v>
      </c>
      <c r="J11" s="99"/>
      <c r="K11" s="99"/>
      <c r="L11" s="99"/>
      <c r="M11" s="99"/>
      <c r="N11" s="99"/>
      <c r="O11" s="99"/>
      <c r="P11" s="99"/>
    </row>
    <row r="12" spans="1:16" ht="35.1" customHeight="1" x14ac:dyDescent="0.25">
      <c r="A12" s="44" t="s">
        <v>6</v>
      </c>
      <c r="B12" s="108">
        <f>'Таблица №2-ПОД'!E12/'Таблица №2-ПОД'!E$15*100</f>
        <v>1.4769702450873845</v>
      </c>
      <c r="C12" s="108">
        <f>+'Таблица №2-ПОД'!G12/'Таблица №2-ПОД'!G$15*100</f>
        <v>4.9021372491436352</v>
      </c>
      <c r="D12" s="108">
        <f>+'Таблица №2-ПОД'!I12/'Таблица №2-ПОД'!I$15*100</f>
        <v>1.076540595380219</v>
      </c>
      <c r="E12" s="108">
        <v>0</v>
      </c>
      <c r="F12" s="108">
        <f>+'Таблица №2-ПОД'!M12/'Таблица №2-ПОД'!M$15*100</f>
        <v>0.48546727342625456</v>
      </c>
      <c r="G12" s="108">
        <f>+'Таблица №2-ПОД'!O12/'Таблица №2-ПОД'!O$15*100</f>
        <v>0.71472422862080209</v>
      </c>
      <c r="H12" s="108">
        <f>+'Таблица №2-ПОД'!Q12/'Таблица №2-ПОД'!Q$15*100</f>
        <v>1.669922028432375</v>
      </c>
      <c r="J12" s="99"/>
      <c r="K12" s="99"/>
      <c r="L12" s="99"/>
      <c r="M12" s="99"/>
      <c r="N12" s="99"/>
      <c r="O12" s="99"/>
      <c r="P12" s="99"/>
    </row>
    <row r="13" spans="1:16" ht="35.1" customHeight="1" x14ac:dyDescent="0.25">
      <c r="A13" s="39" t="s">
        <v>34</v>
      </c>
      <c r="B13" s="108">
        <f>'Таблица №2-ПОД'!E13/'Таблица №2-ПОД'!E$15*100</f>
        <v>1.0093503839166316</v>
      </c>
      <c r="C13" s="108">
        <f>+'Таблица №2-ПОД'!G13/'Таблица №2-ПОД'!G$15*100</f>
        <v>1.7352436858561953</v>
      </c>
      <c r="D13" s="108">
        <f>+'Таблица №2-ПОД'!I13/'Таблица №2-ПОД'!I$15*100</f>
        <v>7.1982364320741413E-2</v>
      </c>
      <c r="E13" s="108">
        <v>0</v>
      </c>
      <c r="F13" s="108">
        <f>+'Таблица №2-ПОД'!M13/'Таблица №2-ПОД'!M$15*100</f>
        <v>0.40410903791651392</v>
      </c>
      <c r="G13" s="108">
        <f>+'Таблица №2-ПОД'!O13/'Таблица №2-ПОД'!O$15*100</f>
        <v>0.37896300563139029</v>
      </c>
      <c r="H13" s="108">
        <f>+'Таблица №2-ПОД'!Q13/'Таблица №2-ПОД'!Q$15*100</f>
        <v>0.99823641424911969</v>
      </c>
      <c r="J13" s="99"/>
      <c r="K13" s="99"/>
      <c r="L13" s="99"/>
      <c r="M13" s="99"/>
      <c r="N13" s="99"/>
      <c r="O13" s="99"/>
      <c r="P13" s="99"/>
    </row>
    <row r="14" spans="1:16" ht="35.1" customHeight="1" x14ac:dyDescent="0.25">
      <c r="A14" s="39" t="s">
        <v>60</v>
      </c>
      <c r="B14" s="108">
        <f>'Таблица №2-ПОД'!E14/'Таблица №2-ПОД'!E$15*100</f>
        <v>0.4765958539134531</v>
      </c>
      <c r="C14" s="108">
        <f>+'Таблица №2-ПОД'!G14/'Таблица №2-ПОД'!G$15*100</f>
        <v>0.92638463128788295</v>
      </c>
      <c r="D14" s="108">
        <f>+'Таблица №2-ПОД'!I14/'Таблица №2-ПОД'!I$15*100</f>
        <v>0.51483038829399841</v>
      </c>
      <c r="E14" s="108">
        <v>0</v>
      </c>
      <c r="F14" s="108">
        <f>+'Таблица №2-ПОД'!M14/'Таблица №2-ПОД'!M$15*100</f>
        <v>0.15467005212291352</v>
      </c>
      <c r="G14" s="108">
        <f>+'Таблица №2-ПОД'!O14/'Таблица №2-ПОД'!O$15*100</f>
        <v>6.4423710957336344E-2</v>
      </c>
      <c r="H14" s="108">
        <f>+'Таблица №2-ПОД'!Q14/'Таблица №2-ПОД'!Q$15*100</f>
        <v>0.50453520298187038</v>
      </c>
      <c r="J14" s="99"/>
      <c r="K14" s="99"/>
      <c r="L14" s="99"/>
      <c r="M14" s="99"/>
      <c r="N14" s="99"/>
      <c r="O14" s="99"/>
      <c r="P14" s="99"/>
    </row>
    <row r="15" spans="1:16" ht="35.1" customHeight="1" x14ac:dyDescent="0.25">
      <c r="A15" s="46" t="s">
        <v>23</v>
      </c>
      <c r="B15" s="108">
        <f>SUM(B5:B14)</f>
        <v>100</v>
      </c>
      <c r="C15" s="108">
        <f t="shared" ref="C15:H15" si="0">SUM(C5:C14)</f>
        <v>100.00000000000001</v>
      </c>
      <c r="D15" s="108">
        <f t="shared" si="0"/>
        <v>100</v>
      </c>
      <c r="E15" s="108">
        <f t="shared" si="0"/>
        <v>100</v>
      </c>
      <c r="F15" s="108">
        <f t="shared" si="0"/>
        <v>99.999999999999986</v>
      </c>
      <c r="G15" s="108">
        <f t="shared" si="0"/>
        <v>100.00000000000001</v>
      </c>
      <c r="H15" s="108">
        <f t="shared" si="0"/>
        <v>100</v>
      </c>
      <c r="I15" s="48"/>
    </row>
    <row r="16" spans="1:16" ht="36" customHeight="1" x14ac:dyDescent="0.25">
      <c r="A16" s="47" t="s">
        <v>76</v>
      </c>
      <c r="B16" s="108">
        <f>+'Таблица №2-ПОД'!E15/'Таблица №2-ПОД'!Q15*100</f>
        <v>86.910245081150862</v>
      </c>
      <c r="C16" s="108">
        <f>+'Таблица №2-ПОД'!G15/'Таблица №2-ПОД'!Q15*100</f>
        <v>6.5415984636145748</v>
      </c>
      <c r="D16" s="108">
        <f>+'Таблица №2-ПОД'!I15/'Таблица №2-ПОД'!Q15*100</f>
        <v>5.5909120453027077</v>
      </c>
      <c r="E16" s="108">
        <f>+'Таблица №2-ПОД'!K15/'Таблица №2-ПОД'!Q15*100</f>
        <v>6.8543588899737065E-2</v>
      </c>
      <c r="F16" s="108">
        <f>+'Таблица №2-ПОД'!M15/'Таблица №2-ПОД'!Q15*100</f>
        <v>0.40773647620190878</v>
      </c>
      <c r="G16" s="108">
        <f>+'Таблица №2-ПОД'!O15/'Таблица №2-ПОД'!Q15*100</f>
        <v>0.48096434483020833</v>
      </c>
      <c r="H16" s="108">
        <f>SUM(B16:G16)</f>
        <v>100</v>
      </c>
      <c r="J16" s="99"/>
      <c r="K16" s="99"/>
      <c r="L16" s="99"/>
      <c r="M16" s="99"/>
      <c r="N16" s="99"/>
      <c r="O16" s="99"/>
      <c r="P16" s="99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18"/>
  <sheetViews>
    <sheetView showGridLines="0" zoomScale="90" zoomScaleNormal="90" workbookViewId="0">
      <selection sqref="A1:M1"/>
    </sheetView>
  </sheetViews>
  <sheetFormatPr defaultColWidth="9.140625" defaultRowHeight="12.75" x14ac:dyDescent="0.2"/>
  <cols>
    <col min="1" max="1" width="56.140625" style="38" bestFit="1" customWidth="1"/>
    <col min="2" max="9" width="14.28515625" style="38" customWidth="1"/>
    <col min="10" max="13" width="13.85546875" style="38" customWidth="1"/>
    <col min="14" max="16384" width="9.140625" style="38"/>
  </cols>
  <sheetData>
    <row r="1" spans="1:13" ht="35.25" customHeight="1" x14ac:dyDescent="0.2">
      <c r="A1" s="142" t="s">
        <v>72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</row>
    <row r="2" spans="1:13" ht="15.75" customHeight="1" x14ac:dyDescent="0.25">
      <c r="B2" s="88"/>
      <c r="C2" s="88"/>
      <c r="D2" s="88"/>
      <c r="E2" s="88"/>
      <c r="F2" s="88"/>
      <c r="G2" s="88"/>
      <c r="H2" s="88"/>
      <c r="I2" s="88"/>
      <c r="M2" s="92" t="s">
        <v>11</v>
      </c>
    </row>
    <row r="3" spans="1:13" ht="30" customHeight="1" x14ac:dyDescent="0.2">
      <c r="A3" s="133" t="s">
        <v>52</v>
      </c>
      <c r="B3" s="135" t="s">
        <v>13</v>
      </c>
      <c r="C3" s="135"/>
      <c r="D3" s="135" t="s">
        <v>14</v>
      </c>
      <c r="E3" s="135"/>
      <c r="F3" s="135" t="s">
        <v>24</v>
      </c>
      <c r="G3" s="135"/>
      <c r="H3" s="135" t="s">
        <v>35</v>
      </c>
      <c r="I3" s="135"/>
      <c r="J3" s="135" t="s">
        <v>69</v>
      </c>
      <c r="K3" s="135"/>
      <c r="L3" s="135" t="s">
        <v>70</v>
      </c>
      <c r="M3" s="135"/>
    </row>
    <row r="4" spans="1:13" ht="36.75" customHeight="1" x14ac:dyDescent="0.2">
      <c r="A4" s="147"/>
      <c r="B4" s="127" t="s">
        <v>107</v>
      </c>
      <c r="C4" s="127" t="s">
        <v>108</v>
      </c>
      <c r="D4" s="73" t="str">
        <f>B4</f>
        <v>I тримесечие 2024</v>
      </c>
      <c r="E4" s="75" t="str">
        <f t="shared" ref="E4:I4" si="0">C4</f>
        <v>I тримесечие 2025</v>
      </c>
      <c r="F4" s="75" t="str">
        <f t="shared" si="0"/>
        <v>I тримесечие 2024</v>
      </c>
      <c r="G4" s="75" t="str">
        <f t="shared" si="0"/>
        <v>I тримесечие 2025</v>
      </c>
      <c r="H4" s="75" t="str">
        <f t="shared" si="0"/>
        <v>I тримесечие 2024</v>
      </c>
      <c r="I4" s="75" t="str">
        <f t="shared" si="0"/>
        <v>I тримесечие 2025</v>
      </c>
      <c r="J4" s="87" t="str">
        <f t="shared" ref="J4" si="1">H4</f>
        <v>I тримесечие 2024</v>
      </c>
      <c r="K4" s="87" t="str">
        <f t="shared" ref="K4" si="2">I4</f>
        <v>I тримесечие 2025</v>
      </c>
      <c r="L4" s="87" t="str">
        <f t="shared" ref="L4" si="3">J4</f>
        <v>I тримесечие 2024</v>
      </c>
      <c r="M4" s="87" t="str">
        <f t="shared" ref="M4" si="4">K4</f>
        <v>I тримесечие 2025</v>
      </c>
    </row>
    <row r="5" spans="1:13" ht="24.95" customHeight="1" x14ac:dyDescent="0.25">
      <c r="A5" s="39" t="s">
        <v>16</v>
      </c>
      <c r="B5" s="104">
        <v>56217</v>
      </c>
      <c r="C5" s="104">
        <v>65307</v>
      </c>
      <c r="D5" s="104">
        <v>3958</v>
      </c>
      <c r="E5" s="104">
        <v>4566</v>
      </c>
      <c r="F5" s="104">
        <v>1610</v>
      </c>
      <c r="G5" s="104">
        <v>1372</v>
      </c>
      <c r="H5" s="104">
        <v>0</v>
      </c>
      <c r="I5" s="104">
        <v>0</v>
      </c>
      <c r="J5" s="104">
        <v>42</v>
      </c>
      <c r="K5" s="104">
        <v>87</v>
      </c>
      <c r="L5" s="104">
        <v>113</v>
      </c>
      <c r="M5" s="104">
        <v>170</v>
      </c>
    </row>
    <row r="6" spans="1:13" ht="24.95" customHeight="1" x14ac:dyDescent="0.25">
      <c r="A6" s="39" t="s">
        <v>17</v>
      </c>
      <c r="B6" s="104">
        <v>19473</v>
      </c>
      <c r="C6" s="104">
        <v>21576</v>
      </c>
      <c r="D6" s="104">
        <v>2410</v>
      </c>
      <c r="E6" s="104">
        <v>2553</v>
      </c>
      <c r="F6" s="104">
        <v>484</v>
      </c>
      <c r="G6" s="104">
        <v>653</v>
      </c>
      <c r="H6" s="104">
        <v>0</v>
      </c>
      <c r="I6" s="104">
        <v>0</v>
      </c>
      <c r="J6" s="104">
        <v>17</v>
      </c>
      <c r="K6" s="104">
        <v>36</v>
      </c>
      <c r="L6" s="104">
        <v>29</v>
      </c>
      <c r="M6" s="104">
        <v>39</v>
      </c>
    </row>
    <row r="7" spans="1:13" ht="24.95" customHeight="1" x14ac:dyDescent="0.25">
      <c r="A7" s="39" t="s">
        <v>63</v>
      </c>
      <c r="B7" s="104">
        <v>45664</v>
      </c>
      <c r="C7" s="104">
        <v>54857</v>
      </c>
      <c r="D7" s="104">
        <v>3216</v>
      </c>
      <c r="E7" s="104">
        <v>3639</v>
      </c>
      <c r="F7" s="104">
        <v>1254</v>
      </c>
      <c r="G7" s="104">
        <v>988</v>
      </c>
      <c r="H7" s="104">
        <v>169</v>
      </c>
      <c r="I7" s="104">
        <v>126</v>
      </c>
      <c r="J7" s="104">
        <v>9</v>
      </c>
      <c r="K7" s="104">
        <v>19</v>
      </c>
      <c r="L7" s="104">
        <v>20</v>
      </c>
      <c r="M7" s="104">
        <v>33</v>
      </c>
    </row>
    <row r="8" spans="1:13" ht="24.95" customHeight="1" x14ac:dyDescent="0.25">
      <c r="A8" s="39" t="s">
        <v>5</v>
      </c>
      <c r="B8" s="104">
        <v>42241</v>
      </c>
      <c r="C8" s="104">
        <v>49099</v>
      </c>
      <c r="D8" s="104">
        <v>2731</v>
      </c>
      <c r="E8" s="104">
        <v>3127</v>
      </c>
      <c r="F8" s="104">
        <v>6772</v>
      </c>
      <c r="G8" s="104">
        <v>5535</v>
      </c>
      <c r="H8" s="104">
        <v>0</v>
      </c>
      <c r="I8" s="104">
        <v>0</v>
      </c>
      <c r="J8" s="104">
        <v>36</v>
      </c>
      <c r="K8" s="104">
        <v>69</v>
      </c>
      <c r="L8" s="104">
        <v>54</v>
      </c>
      <c r="M8" s="104">
        <v>78</v>
      </c>
    </row>
    <row r="9" spans="1:13" ht="24.95" customHeight="1" x14ac:dyDescent="0.25">
      <c r="A9" s="39" t="s">
        <v>61</v>
      </c>
      <c r="B9" s="104">
        <v>23992</v>
      </c>
      <c r="C9" s="104">
        <v>31056</v>
      </c>
      <c r="D9" s="104">
        <v>1102</v>
      </c>
      <c r="E9" s="104">
        <v>1292</v>
      </c>
      <c r="F9" s="104">
        <v>2530</v>
      </c>
      <c r="G9" s="104">
        <v>2391</v>
      </c>
      <c r="H9" s="104">
        <v>0</v>
      </c>
      <c r="I9" s="104">
        <v>0</v>
      </c>
      <c r="J9" s="104">
        <v>18</v>
      </c>
      <c r="K9" s="104">
        <v>38</v>
      </c>
      <c r="L9" s="104">
        <v>20</v>
      </c>
      <c r="M9" s="104">
        <v>31</v>
      </c>
    </row>
    <row r="10" spans="1:13" ht="24.95" customHeight="1" x14ac:dyDescent="0.25">
      <c r="A10" s="39" t="s">
        <v>86</v>
      </c>
      <c r="B10" s="104">
        <v>19154</v>
      </c>
      <c r="C10" s="104">
        <v>22453</v>
      </c>
      <c r="D10" s="104">
        <v>1654</v>
      </c>
      <c r="E10" s="104">
        <v>1850</v>
      </c>
      <c r="F10" s="104">
        <v>897</v>
      </c>
      <c r="G10" s="104">
        <v>930</v>
      </c>
      <c r="H10" s="104">
        <v>0</v>
      </c>
      <c r="I10" s="104">
        <v>0</v>
      </c>
      <c r="J10" s="104">
        <v>17</v>
      </c>
      <c r="K10" s="104">
        <v>38</v>
      </c>
      <c r="L10" s="104">
        <v>24</v>
      </c>
      <c r="M10" s="104">
        <v>34</v>
      </c>
    </row>
    <row r="11" spans="1:13" ht="24.95" customHeight="1" x14ac:dyDescent="0.25">
      <c r="A11" s="41" t="s">
        <v>87</v>
      </c>
      <c r="B11" s="104">
        <v>6436</v>
      </c>
      <c r="C11" s="104">
        <v>7056</v>
      </c>
      <c r="D11" s="104">
        <v>517</v>
      </c>
      <c r="E11" s="104">
        <v>572</v>
      </c>
      <c r="F11" s="104">
        <v>113</v>
      </c>
      <c r="G11" s="104">
        <v>233</v>
      </c>
      <c r="H11" s="104">
        <v>0</v>
      </c>
      <c r="I11" s="104">
        <v>0</v>
      </c>
      <c r="J11" s="104">
        <v>1</v>
      </c>
      <c r="K11" s="104">
        <v>0</v>
      </c>
      <c r="L11" s="104">
        <v>1</v>
      </c>
      <c r="M11" s="104">
        <v>1</v>
      </c>
    </row>
    <row r="12" spans="1:13" ht="24.75" customHeight="1" x14ac:dyDescent="0.25">
      <c r="A12" s="39" t="s">
        <v>6</v>
      </c>
      <c r="B12" s="104">
        <v>3371</v>
      </c>
      <c r="C12" s="104">
        <v>4154</v>
      </c>
      <c r="D12" s="104">
        <v>874</v>
      </c>
      <c r="E12" s="104">
        <v>1014</v>
      </c>
      <c r="F12" s="104">
        <v>201</v>
      </c>
      <c r="G12" s="104">
        <v>256</v>
      </c>
      <c r="H12" s="104">
        <v>0</v>
      </c>
      <c r="I12" s="104">
        <v>0</v>
      </c>
      <c r="J12" s="104">
        <v>0</v>
      </c>
      <c r="K12" s="104">
        <v>0</v>
      </c>
      <c r="L12" s="104">
        <v>0</v>
      </c>
      <c r="M12" s="104">
        <v>0</v>
      </c>
    </row>
    <row r="13" spans="1:13" ht="24.95" customHeight="1" x14ac:dyDescent="0.25">
      <c r="A13" s="39" t="s">
        <v>34</v>
      </c>
      <c r="B13" s="104">
        <v>2602</v>
      </c>
      <c r="C13" s="104">
        <v>3012</v>
      </c>
      <c r="D13" s="104">
        <v>326</v>
      </c>
      <c r="E13" s="104">
        <v>384</v>
      </c>
      <c r="F13" s="104">
        <v>11</v>
      </c>
      <c r="G13" s="104">
        <v>11</v>
      </c>
      <c r="H13" s="104">
        <v>0</v>
      </c>
      <c r="I13" s="104">
        <v>0</v>
      </c>
      <c r="J13" s="104">
        <v>0</v>
      </c>
      <c r="K13" s="104">
        <v>1</v>
      </c>
      <c r="L13" s="104">
        <v>1</v>
      </c>
      <c r="M13" s="104">
        <v>2</v>
      </c>
    </row>
    <row r="14" spans="1:13" ht="24.95" customHeight="1" x14ac:dyDescent="0.25">
      <c r="A14" s="39" t="s">
        <v>60</v>
      </c>
      <c r="B14" s="104">
        <v>547</v>
      </c>
      <c r="C14" s="104">
        <v>1073</v>
      </c>
      <c r="D14" s="104">
        <v>148</v>
      </c>
      <c r="E14" s="104">
        <v>278</v>
      </c>
      <c r="F14" s="104">
        <v>94</v>
      </c>
      <c r="G14" s="104">
        <v>177</v>
      </c>
      <c r="H14" s="104">
        <v>0</v>
      </c>
      <c r="I14" s="104">
        <v>0</v>
      </c>
      <c r="J14" s="104">
        <v>0</v>
      </c>
      <c r="K14" s="104">
        <v>0</v>
      </c>
      <c r="L14" s="104">
        <v>0</v>
      </c>
      <c r="M14" s="104">
        <v>0</v>
      </c>
    </row>
    <row r="15" spans="1:13" ht="24.95" customHeight="1" x14ac:dyDescent="0.25">
      <c r="A15" s="39" t="s">
        <v>19</v>
      </c>
      <c r="B15" s="104">
        <f>SUM(B5:B14)</f>
        <v>219697</v>
      </c>
      <c r="C15" s="104">
        <f t="shared" ref="C15:G15" si="5">SUM(C5:C14)</f>
        <v>259643</v>
      </c>
      <c r="D15" s="104">
        <f t="shared" si="5"/>
        <v>16936</v>
      </c>
      <c r="E15" s="104">
        <f t="shared" si="5"/>
        <v>19275</v>
      </c>
      <c r="F15" s="104">
        <f t="shared" si="5"/>
        <v>13966</v>
      </c>
      <c r="G15" s="104">
        <f t="shared" si="5"/>
        <v>12546</v>
      </c>
      <c r="H15" s="104">
        <f t="shared" ref="H15:L15" si="6">SUM(H5:H14)</f>
        <v>169</v>
      </c>
      <c r="I15" s="104">
        <f t="shared" si="6"/>
        <v>126</v>
      </c>
      <c r="J15" s="104">
        <f t="shared" si="6"/>
        <v>140</v>
      </c>
      <c r="K15" s="104">
        <f t="shared" si="6"/>
        <v>288</v>
      </c>
      <c r="L15" s="104">
        <f t="shared" si="6"/>
        <v>262</v>
      </c>
      <c r="M15" s="104">
        <f>SUM(M5:M14)</f>
        <v>388</v>
      </c>
    </row>
    <row r="18" spans="2:2" x14ac:dyDescent="0.2">
      <c r="B18" s="84"/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4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 x14ac:dyDescent="0.2"/>
  <cols>
    <col min="1" max="1" width="55.7109375" style="38" customWidth="1"/>
    <col min="2" max="13" width="14.28515625" style="38" customWidth="1"/>
    <col min="14" max="16384" width="9.140625" style="38"/>
  </cols>
  <sheetData>
    <row r="1" spans="1:13" ht="31.5" customHeight="1" x14ac:dyDescent="0.2">
      <c r="A1" s="142" t="s">
        <v>25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</row>
    <row r="2" spans="1:13" ht="13.5" customHeight="1" x14ac:dyDescent="0.25">
      <c r="B2" s="88"/>
      <c r="C2" s="88"/>
      <c r="D2" s="88"/>
      <c r="E2" s="88"/>
      <c r="F2" s="88"/>
      <c r="G2" s="88"/>
      <c r="H2" s="88"/>
      <c r="I2" s="88"/>
      <c r="M2" s="92" t="s">
        <v>20</v>
      </c>
    </row>
    <row r="3" spans="1:13" ht="30" customHeight="1" x14ac:dyDescent="0.2">
      <c r="A3" s="133" t="s">
        <v>53</v>
      </c>
      <c r="B3" s="140" t="s">
        <v>13</v>
      </c>
      <c r="C3" s="154"/>
      <c r="D3" s="140" t="s">
        <v>14</v>
      </c>
      <c r="E3" s="154"/>
      <c r="F3" s="140" t="s">
        <v>24</v>
      </c>
      <c r="G3" s="141"/>
      <c r="H3" s="140" t="s">
        <v>36</v>
      </c>
      <c r="I3" s="141"/>
      <c r="J3" s="140" t="s">
        <v>69</v>
      </c>
      <c r="K3" s="141"/>
      <c r="L3" s="140" t="s">
        <v>70</v>
      </c>
      <c r="M3" s="141"/>
    </row>
    <row r="4" spans="1:13" ht="41.25" customHeight="1" x14ac:dyDescent="0.2">
      <c r="A4" s="134"/>
      <c r="B4" s="49" t="str">
        <f>'Таблица №3-ПОД'!B4:B4</f>
        <v>I тримесечие 2024</v>
      </c>
      <c r="C4" s="49" t="str">
        <f>'Таблица №3-ПОД'!C4:C4</f>
        <v>I тримесечие 2025</v>
      </c>
      <c r="D4" s="49" t="str">
        <f>'Таблица №3-ПОД'!D4:D4</f>
        <v>I тримесечие 2024</v>
      </c>
      <c r="E4" s="49" t="str">
        <f>'Таблица №3-ПОД'!E4:E4</f>
        <v>I тримесечие 2025</v>
      </c>
      <c r="F4" s="49" t="str">
        <f>'Таблица №3-ПОД'!F4:F4</f>
        <v>I тримесечие 2024</v>
      </c>
      <c r="G4" s="49" t="str">
        <f>'Таблица №3-ПОД'!G4:G4</f>
        <v>I тримесечие 2025</v>
      </c>
      <c r="H4" s="49" t="str">
        <f>'Таблица №3-ПОД'!H4:H4</f>
        <v>I тримесечие 2024</v>
      </c>
      <c r="I4" s="49" t="str">
        <f>'Таблица №3-ПОД'!I4:I4</f>
        <v>I тримесечие 2025</v>
      </c>
      <c r="J4" s="49" t="str">
        <f>'Таблица №3-ПОД'!J4:J4</f>
        <v>I тримесечие 2024</v>
      </c>
      <c r="K4" s="49" t="str">
        <f>'Таблица №3-ПОД'!K4:K4</f>
        <v>I тримесечие 2025</v>
      </c>
      <c r="L4" s="49" t="str">
        <f>'Таблица №3-ПОД'!L4:L4</f>
        <v>I тримесечие 2024</v>
      </c>
      <c r="M4" s="49" t="str">
        <f>'Таблица №3-ПОД'!M4:M4</f>
        <v>I тримесечие 2025</v>
      </c>
    </row>
    <row r="5" spans="1:13" ht="24.95" customHeight="1" x14ac:dyDescent="0.25">
      <c r="A5" s="39" t="s">
        <v>16</v>
      </c>
      <c r="B5" s="105">
        <f>+'Таблица №3-ПОД'!B5/'Таблица №3-ПОД'!B$15*100</f>
        <v>25.588424056769092</v>
      </c>
      <c r="C5" s="105">
        <f>+'Таблица №3-ПОД'!C5/'Таблица №3-ПОД'!C$15*100</f>
        <v>25.152613396086167</v>
      </c>
      <c r="D5" s="105">
        <f>+'Таблица №3-ПОД'!D5/'Таблица №3-ПОД'!D$15*100</f>
        <v>23.370335380255078</v>
      </c>
      <c r="E5" s="105">
        <f>+'Таблица №3-ПОД'!E5/'Таблица №3-ПОД'!E$15*100</f>
        <v>23.688715953307394</v>
      </c>
      <c r="F5" s="105">
        <f>+'Таблица №3-ПОД'!F5/'Таблица №3-ПОД'!F$15*100</f>
        <v>11.52799656308177</v>
      </c>
      <c r="G5" s="105">
        <f>+'Таблица №3-ПОД'!G5/'Таблица №3-ПОД'!G$15*100</f>
        <v>10.935756416387694</v>
      </c>
      <c r="H5" s="106" t="s">
        <v>84</v>
      </c>
      <c r="I5" s="106" t="s">
        <v>84</v>
      </c>
      <c r="J5" s="105">
        <f>+'Таблица №3-ПОД'!J5/'Таблица №3-ПОД'!J$15*100</f>
        <v>30</v>
      </c>
      <c r="K5" s="105">
        <f>+'Таблица №3-ПОД'!K5/'Таблица №3-ПОД'!K$15*100</f>
        <v>30.208333333333332</v>
      </c>
      <c r="L5" s="105">
        <f>+'Таблица №3-ПОД'!L5/'Таблица №3-ПОД'!L$15*100</f>
        <v>43.12977099236641</v>
      </c>
      <c r="M5" s="105">
        <f>+'Таблица №3-ПОД'!M5/'Таблица №3-ПОД'!M$15*100</f>
        <v>43.814432989690722</v>
      </c>
    </row>
    <row r="6" spans="1:13" ht="24.95" customHeight="1" x14ac:dyDescent="0.25">
      <c r="A6" s="39" t="s">
        <v>17</v>
      </c>
      <c r="B6" s="105">
        <f>+'Таблица №3-ПОД'!B6/'Таблица №3-ПОД'!B$15*100</f>
        <v>8.8635711912315607</v>
      </c>
      <c r="C6" s="105">
        <f>+'Таблица №3-ПОД'!C6/'Таблица №3-ПОД'!C$15*100</f>
        <v>8.3098716314323902</v>
      </c>
      <c r="D6" s="105">
        <f>+'Таблица №3-ПОД'!D6/'Таблица №3-ПОД'!D$15*100</f>
        <v>14.23004251299008</v>
      </c>
      <c r="E6" s="105">
        <f>+'Таблица №3-ПОД'!E6/'Таблица №3-ПОД'!E$15*100</f>
        <v>13.245136186770429</v>
      </c>
      <c r="F6" s="105">
        <f>+'Таблица №3-ПОД'!F6/'Таблица №3-ПОД'!F$15*100</f>
        <v>3.4655592152370041</v>
      </c>
      <c r="G6" s="105">
        <f>+'Таблица №3-ПОД'!G6/'Таблица №3-ПОД'!G$15*100</f>
        <v>5.2048461661087195</v>
      </c>
      <c r="H6" s="106" t="s">
        <v>84</v>
      </c>
      <c r="I6" s="106" t="s">
        <v>84</v>
      </c>
      <c r="J6" s="105">
        <f>+'Таблица №3-ПОД'!J6/'Таблица №3-ПОД'!J$15*100</f>
        <v>12.142857142857142</v>
      </c>
      <c r="K6" s="105">
        <f>+'Таблица №3-ПОД'!K6/'Таблица №3-ПОД'!K$15*100</f>
        <v>12.5</v>
      </c>
      <c r="L6" s="105">
        <f>+'Таблица №3-ПОД'!L6/'Таблица №3-ПОД'!L$15*100</f>
        <v>11.068702290076336</v>
      </c>
      <c r="M6" s="105">
        <f>+'Таблица №3-ПОД'!M6/'Таблица №3-ПОД'!M$15*100</f>
        <v>10.051546391752577</v>
      </c>
    </row>
    <row r="7" spans="1:13" ht="24.95" customHeight="1" x14ac:dyDescent="0.25">
      <c r="A7" s="39" t="s">
        <v>63</v>
      </c>
      <c r="B7" s="105">
        <f>+'Таблица №3-ПОД'!B7/'Таблица №3-ПОД'!B$15*100</f>
        <v>20.784990236553071</v>
      </c>
      <c r="C7" s="105">
        <f>+'Таблица №3-ПОД'!C7/'Таблица №3-ПОД'!C$15*100</f>
        <v>21.127856325801197</v>
      </c>
      <c r="D7" s="105">
        <f>+'Таблица №3-ПОД'!D7/'Таблица №3-ПОД'!D$15*100</f>
        <v>18.9891355692017</v>
      </c>
      <c r="E7" s="105">
        <f>+'Таблица №3-ПОД'!E7/'Таблица №3-ПОД'!E$15*100</f>
        <v>18.879377431906615</v>
      </c>
      <c r="F7" s="105">
        <f>+'Таблица №3-ПОД'!F7/'Таблица №3-ПОД'!F$15*100</f>
        <v>8.9789488758413292</v>
      </c>
      <c r="G7" s="105">
        <f>+'Таблица №3-ПОД'!G7/'Таблица №3-ПОД'!G$15*100</f>
        <v>7.8750199266698546</v>
      </c>
      <c r="H7" s="105">
        <f>+'Таблица №3-ПОД'!H7/'Таблица №3-ПОД'!H$15*100</f>
        <v>100</v>
      </c>
      <c r="I7" s="105">
        <f>+'Таблица №3-ПОД'!I7/'Таблица №3-ПОД'!I$15*100</f>
        <v>100</v>
      </c>
      <c r="J7" s="105">
        <f>+'Таблица №3-ПОД'!J7/'Таблица №3-ПОД'!J$15*100</f>
        <v>6.4285714285714279</v>
      </c>
      <c r="K7" s="105">
        <f>+'Таблица №3-ПОД'!K7/'Таблица №3-ПОД'!K$15*100</f>
        <v>6.5972222222222223</v>
      </c>
      <c r="L7" s="105">
        <f>+'Таблица №3-ПОД'!L7/'Таблица №3-ПОД'!L$15*100</f>
        <v>7.6335877862595423</v>
      </c>
      <c r="M7" s="105">
        <f>+'Таблица №3-ПОД'!M7/'Таблица №3-ПОД'!M$15*100</f>
        <v>8.5051546391752577</v>
      </c>
    </row>
    <row r="8" spans="1:13" ht="24.95" customHeight="1" x14ac:dyDescent="0.25">
      <c r="A8" s="39" t="s">
        <v>5</v>
      </c>
      <c r="B8" s="105">
        <f>+'Таблица №3-ПОД'!B8/'Таблица №3-ПОД'!B$15*100</f>
        <v>19.22693527904341</v>
      </c>
      <c r="C8" s="105">
        <f>+'Таблица №3-ПОД'!C8/'Таблица №3-ПОД'!C$15*100</f>
        <v>18.910195922863316</v>
      </c>
      <c r="D8" s="105">
        <f>+'Таблица №3-ПОД'!D8/'Таблица №3-ПОД'!D$15*100</f>
        <v>16.125413320736893</v>
      </c>
      <c r="E8" s="105">
        <f>+'Таблица №3-ПОД'!E8/'Таблица №3-ПОД'!E$15*100</f>
        <v>16.223086900129701</v>
      </c>
      <c r="F8" s="105">
        <f>+'Таблица №3-ПОД'!F8/'Таблица №3-ПОД'!F$15*100</f>
        <v>48.489188028068163</v>
      </c>
      <c r="G8" s="105">
        <f>+'Таблица №3-ПОД'!G8/'Таблица №3-ПОД'!G$15*100</f>
        <v>44.117647058823529</v>
      </c>
      <c r="H8" s="106" t="s">
        <v>84</v>
      </c>
      <c r="I8" s="106" t="s">
        <v>84</v>
      </c>
      <c r="J8" s="105">
        <f>+'Таблица №3-ПОД'!J8/'Таблица №3-ПОД'!J$15*100</f>
        <v>25.714285714285712</v>
      </c>
      <c r="K8" s="105">
        <f>+'Таблица №3-ПОД'!K8/'Таблица №3-ПОД'!K$15*100</f>
        <v>23.958333333333336</v>
      </c>
      <c r="L8" s="105">
        <f>+'Таблица №3-ПОД'!L8/'Таблица №3-ПОД'!L$15*100</f>
        <v>20.610687022900763</v>
      </c>
      <c r="M8" s="105">
        <f>+'Таблица №3-ПОД'!M8/'Таблица №3-ПОД'!M$15*100</f>
        <v>20.103092783505154</v>
      </c>
    </row>
    <row r="9" spans="1:13" ht="24.95" customHeight="1" x14ac:dyDescent="0.25">
      <c r="A9" s="39" t="s">
        <v>61</v>
      </c>
      <c r="B9" s="105">
        <f>+'Таблица №3-ПОД'!B9/'Таблица №3-ПОД'!B$15*100</f>
        <v>10.920495045448959</v>
      </c>
      <c r="C9" s="105">
        <f>+'Таблица №3-ПОД'!C9/'Таблица №3-ПОД'!C$15*100</f>
        <v>11.961038810982773</v>
      </c>
      <c r="D9" s="105">
        <f>+'Таблица №3-ПОД'!D9/'Таблица №3-ПОД'!D$15*100</f>
        <v>6.506849315068493</v>
      </c>
      <c r="E9" s="105">
        <f>+'Таблица №3-ПОД'!E9/'Таблица №3-ПОД'!E$15*100</f>
        <v>6.7029831387808052</v>
      </c>
      <c r="F9" s="105">
        <f>+'Таблица №3-ПОД'!F9/'Таблица №3-ПОД'!F$15*100</f>
        <v>18.115423170557069</v>
      </c>
      <c r="G9" s="105">
        <f>+'Таблица №3-ПОД'!G9/'Таблица №3-ПОД'!G$15*100</f>
        <v>19.057867049258729</v>
      </c>
      <c r="H9" s="106" t="s">
        <v>84</v>
      </c>
      <c r="I9" s="106" t="s">
        <v>84</v>
      </c>
      <c r="J9" s="105">
        <f>+'Таблица №3-ПОД'!J9/'Таблица №3-ПОД'!J$15*100</f>
        <v>12.857142857142856</v>
      </c>
      <c r="K9" s="105">
        <f>+'Таблица №3-ПОД'!K9/'Таблица №3-ПОД'!K$15*100</f>
        <v>13.194444444444445</v>
      </c>
      <c r="L9" s="105">
        <f>+'Таблица №3-ПОД'!L9/'Таблица №3-ПОД'!L$15*100</f>
        <v>7.6335877862595423</v>
      </c>
      <c r="M9" s="105">
        <f>+'Таблица №3-ПОД'!M9/'Таблица №3-ПОД'!M$15*100</f>
        <v>7.9896907216494837</v>
      </c>
    </row>
    <row r="10" spans="1:13" ht="24.95" customHeight="1" x14ac:dyDescent="0.25">
      <c r="A10" s="39" t="s">
        <v>86</v>
      </c>
      <c r="B10" s="105">
        <f>+'Таблица №3-ПОД'!B10/'Таблица №3-ПОД'!B$15*100</f>
        <v>8.7183712112591429</v>
      </c>
      <c r="C10" s="105">
        <f>+'Таблица №3-ПОД'!C10/'Таблица №3-ПОД'!C$15*100</f>
        <v>8.6476431099625266</v>
      </c>
      <c r="D10" s="105">
        <f>+'Таблица №3-ПОД'!D10/'Таблица №3-ПОД'!D$15*100</f>
        <v>9.7661785545583371</v>
      </c>
      <c r="E10" s="105">
        <f>+'Таблица №3-ПОД'!E10/'Таблица №3-ПОД'!E$15*100</f>
        <v>9.5979247730220507</v>
      </c>
      <c r="F10" s="105">
        <f>+'Таблица №3-ПОД'!F10/'Таблица №3-ПОД'!F$15*100</f>
        <v>6.4227409422884145</v>
      </c>
      <c r="G10" s="105">
        <f>+'Таблица №3-ПОД'!G10/'Таблица №3-ПОД'!G$15*100</f>
        <v>7.4127211860353901</v>
      </c>
      <c r="H10" s="106" t="s">
        <v>84</v>
      </c>
      <c r="I10" s="106" t="s">
        <v>84</v>
      </c>
      <c r="J10" s="105">
        <f>+'Таблица №3-ПОД'!J10/'Таблица №3-ПОД'!J$15*100</f>
        <v>12.142857142857142</v>
      </c>
      <c r="K10" s="105">
        <f>+'Таблица №3-ПОД'!K10/'Таблица №3-ПОД'!K$15*100</f>
        <v>13.194444444444445</v>
      </c>
      <c r="L10" s="105">
        <f>+'Таблица №3-ПОД'!L10/'Таблица №3-ПОД'!L$15*100</f>
        <v>9.1603053435114496</v>
      </c>
      <c r="M10" s="105">
        <f>+'Таблица №3-ПОД'!M10/'Таблица №3-ПОД'!M$15*100</f>
        <v>8.7628865979381434</v>
      </c>
    </row>
    <row r="11" spans="1:13" ht="24.95" customHeight="1" x14ac:dyDescent="0.25">
      <c r="A11" s="41" t="s">
        <v>87</v>
      </c>
      <c r="B11" s="105">
        <f>+'Таблица №3-ПОД'!B11/'Таблица №3-ПОД'!B$15*100</f>
        <v>2.9294892511049309</v>
      </c>
      <c r="C11" s="105">
        <f>+'Таблица №3-ПОД'!C11/'Таблица №3-ПОД'!C$15*100</f>
        <v>2.7175775969311711</v>
      </c>
      <c r="D11" s="105">
        <f>+'Таблица №3-ПОД'!D11/'Таблица №3-ПОД'!D$15*100</f>
        <v>3.05266887104393</v>
      </c>
      <c r="E11" s="105">
        <f>+'Таблица №3-ПОД'!E11/'Таблица №3-ПОД'!E$15*100</f>
        <v>2.9675745784695202</v>
      </c>
      <c r="F11" s="105">
        <f>+'Таблица №3-ПОД'!F11/'Таблица №3-ПОД'!F$15*100</f>
        <v>0.8091078333094659</v>
      </c>
      <c r="G11" s="105">
        <f>+'Таблица №3-ПОД'!G11/'Таблица №3-ПОД'!G$15*100</f>
        <v>1.8571656304798341</v>
      </c>
      <c r="H11" s="106" t="s">
        <v>84</v>
      </c>
      <c r="I11" s="106" t="s">
        <v>84</v>
      </c>
      <c r="J11" s="105">
        <f>+'Таблица №3-ПОД'!J11/'Таблица №3-ПОД'!J$15*100</f>
        <v>0.7142857142857143</v>
      </c>
      <c r="K11" s="105">
        <f>+'Таблица №3-ПОД'!K11/'Таблица №3-ПОД'!K$15*100</f>
        <v>0</v>
      </c>
      <c r="L11" s="105">
        <f>+'Таблица №3-ПОД'!L11/'Таблица №3-ПОД'!L$15*100</f>
        <v>0.38167938931297707</v>
      </c>
      <c r="M11" s="105">
        <f>+'Таблица №3-ПОД'!M11/'Таблица №3-ПОД'!M$15*100</f>
        <v>0.25773195876288657</v>
      </c>
    </row>
    <row r="12" spans="1:13" ht="24.95" customHeight="1" x14ac:dyDescent="0.25">
      <c r="A12" s="39" t="s">
        <v>6</v>
      </c>
      <c r="B12" s="105">
        <f>+'Таблица №3-ПОД'!B12/'Таблица №3-ПОД'!B$15*100</f>
        <v>1.5343859952571042</v>
      </c>
      <c r="C12" s="105">
        <f>+'Таблица №3-ПОД'!C12/'Таблица №3-ПОД'!C$15*100</f>
        <v>1.5998890784654316</v>
      </c>
      <c r="D12" s="105">
        <f>+'Таблица №3-ПОД'!D12/'Таблица №3-ПОД'!D$15*100</f>
        <v>5.1606046291922532</v>
      </c>
      <c r="E12" s="105">
        <f>+'Таблица №3-ПОД'!E12/'Таблица №3-ПОД'!E$15*100</f>
        <v>5.2607003891050583</v>
      </c>
      <c r="F12" s="105">
        <f>+'Таблица №3-ПОД'!F12/'Таблица №3-ПОД'!F$15*100</f>
        <v>1.4392095088071031</v>
      </c>
      <c r="G12" s="105">
        <f>+'Таблица №3-ПОД'!G12/'Таблица №3-ПОД'!G$15*100</f>
        <v>2.0404909931452253</v>
      </c>
      <c r="H12" s="106" t="s">
        <v>84</v>
      </c>
      <c r="I12" s="106" t="s">
        <v>84</v>
      </c>
      <c r="J12" s="105">
        <f>+'Таблица №3-ПОД'!J12/'Таблица №3-ПОД'!J$15*100</f>
        <v>0</v>
      </c>
      <c r="K12" s="105">
        <f>+'Таблица №3-ПОД'!K12/'Таблица №3-ПОД'!K$15*100</f>
        <v>0</v>
      </c>
      <c r="L12" s="105">
        <f>+'Таблица №3-ПОД'!L12/'Таблица №3-ПОД'!L$15*100</f>
        <v>0</v>
      </c>
      <c r="M12" s="105">
        <f>+'Таблица №3-ПОД'!M12/'Таблица №3-ПОД'!M$15*100</f>
        <v>0</v>
      </c>
    </row>
    <row r="13" spans="1:13" ht="24.95" customHeight="1" x14ac:dyDescent="0.25">
      <c r="A13" s="39" t="s">
        <v>34</v>
      </c>
      <c r="B13" s="105">
        <f>+'Таблица №3-ПОД'!B13/'Таблица №3-ПОД'!B$15*100</f>
        <v>1.184358457329868</v>
      </c>
      <c r="C13" s="105">
        <f>+'Таблица №3-ПОД'!C13/'Таблица №3-ПОД'!C$15*100</f>
        <v>1.1600543823634761</v>
      </c>
      <c r="D13" s="105">
        <f>+'Таблица №3-ПОД'!D13/'Таблица №3-ПОД'!D$15*100</f>
        <v>1.9248937175247993</v>
      </c>
      <c r="E13" s="105">
        <f>+'Таблица №3-ПОД'!E13/'Таблица №3-ПОД'!E$15*100</f>
        <v>1.9922178988326849</v>
      </c>
      <c r="F13" s="105">
        <f>+'Таблица №3-ПОД'!F13/'Таблица №3-ПОД'!F$15*100</f>
        <v>7.8762709437204634E-2</v>
      </c>
      <c r="G13" s="105">
        <f>+'Таблица №3-ПОД'!G13/'Таблица №3-ПОД'!G$15*100</f>
        <v>8.7677347361708902E-2</v>
      </c>
      <c r="H13" s="106" t="s">
        <v>84</v>
      </c>
      <c r="I13" s="106" t="s">
        <v>84</v>
      </c>
      <c r="J13" s="105">
        <f>+'Таблица №3-ПОД'!J13/'Таблица №3-ПОД'!J$15*100</f>
        <v>0</v>
      </c>
      <c r="K13" s="105">
        <f>+'Таблица №3-ПОД'!K13/'Таблица №3-ПОД'!K$15*100</f>
        <v>0.34722222222222221</v>
      </c>
      <c r="L13" s="105">
        <f>+'Таблица №3-ПОД'!L13/'Таблица №3-ПОД'!L$15*100</f>
        <v>0.38167938931297707</v>
      </c>
      <c r="M13" s="105">
        <f>+'Таблица №3-ПОД'!M13/'Таблица №3-ПОД'!M$15*100</f>
        <v>0.51546391752577314</v>
      </c>
    </row>
    <row r="14" spans="1:13" ht="24.95" customHeight="1" x14ac:dyDescent="0.25">
      <c r="A14" s="39" t="s">
        <v>60</v>
      </c>
      <c r="B14" s="105">
        <f>+'Таблица №3-ПОД'!B14/'Таблица №3-ПОД'!B$15*100</f>
        <v>0.24897927600285849</v>
      </c>
      <c r="C14" s="105">
        <f>+'Таблица №3-ПОД'!C14/'Таблица №3-ПОД'!C$15*100</f>
        <v>0.41325974511155705</v>
      </c>
      <c r="D14" s="105">
        <f>+'Таблица №3-ПОД'!D14/'Таблица №3-ПОД'!D$15*100</f>
        <v>0.87387812942843657</v>
      </c>
      <c r="E14" s="105">
        <f>+'Таблица №3-ПОД'!E14/'Таблица №3-ПОД'!E$15*100</f>
        <v>1.4422827496757458</v>
      </c>
      <c r="F14" s="105">
        <f>+'Таблица №3-ПОД'!F14/'Таблица №3-ПОД'!F$15*100</f>
        <v>0.67306315337247602</v>
      </c>
      <c r="G14" s="105">
        <f>+'Таблица №3-ПОД'!G14/'Таблица №3-ПОД'!G$15*100</f>
        <v>1.4108082257293162</v>
      </c>
      <c r="H14" s="106" t="s">
        <v>84</v>
      </c>
      <c r="I14" s="106" t="s">
        <v>84</v>
      </c>
      <c r="J14" s="105">
        <f>+'Таблица №3-ПОД'!J14/'Таблица №3-ПОД'!J$15*100</f>
        <v>0</v>
      </c>
      <c r="K14" s="105">
        <f>+'Таблица №3-ПОД'!K14/'Таблица №3-ПОД'!K$15*100</f>
        <v>0</v>
      </c>
      <c r="L14" s="105">
        <f>+'Таблица №3-ПОД'!L14/'Таблица №3-ПОД'!L$15*100</f>
        <v>0</v>
      </c>
      <c r="M14" s="105">
        <f>+'Таблица №3-ПОД'!M14/'Таблица №3-ПОД'!M$15*100</f>
        <v>0</v>
      </c>
    </row>
    <row r="15" spans="1:13" ht="24.95" customHeight="1" x14ac:dyDescent="0.25">
      <c r="A15" s="39" t="s">
        <v>19</v>
      </c>
      <c r="B15" s="105">
        <f>+SUM(B5:B14)</f>
        <v>100</v>
      </c>
      <c r="C15" s="105">
        <f t="shared" ref="C15:M15" si="0">+SUM(C5:C14)</f>
        <v>100</v>
      </c>
      <c r="D15" s="105">
        <f t="shared" si="0"/>
        <v>100</v>
      </c>
      <c r="E15" s="105">
        <f t="shared" si="0"/>
        <v>100</v>
      </c>
      <c r="F15" s="105">
        <f t="shared" si="0"/>
        <v>100</v>
      </c>
      <c r="G15" s="105">
        <f t="shared" si="0"/>
        <v>100</v>
      </c>
      <c r="H15" s="105">
        <f t="shared" si="0"/>
        <v>100</v>
      </c>
      <c r="I15" s="105">
        <f t="shared" si="0"/>
        <v>100</v>
      </c>
      <c r="J15" s="105">
        <f t="shared" si="0"/>
        <v>99.999999999999986</v>
      </c>
      <c r="K15" s="105">
        <f t="shared" si="0"/>
        <v>100</v>
      </c>
      <c r="L15" s="105">
        <f t="shared" si="0"/>
        <v>100</v>
      </c>
      <c r="M15" s="105">
        <f t="shared" si="0"/>
        <v>100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3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H9"/>
  <sheetViews>
    <sheetView showGridLines="0" zoomScale="80" zoomScaleNormal="80" workbookViewId="0">
      <selection sqref="A1:AU1"/>
    </sheetView>
  </sheetViews>
  <sheetFormatPr defaultColWidth="9.140625" defaultRowHeight="15" x14ac:dyDescent="0.2"/>
  <cols>
    <col min="1" max="1" width="48.140625" style="50" customWidth="1"/>
    <col min="2" max="2" width="8" style="50" customWidth="1"/>
    <col min="3" max="4" width="6.7109375" style="50" customWidth="1"/>
    <col min="5" max="5" width="8.140625" style="50" customWidth="1"/>
    <col min="6" max="6" width="7.85546875" style="50" customWidth="1"/>
    <col min="7" max="8" width="6.7109375" style="50" customWidth="1"/>
    <col min="9" max="9" width="8.140625" style="50" customWidth="1"/>
    <col min="10" max="10" width="7.85546875" style="50" customWidth="1"/>
    <col min="11" max="12" width="6.7109375" style="50" customWidth="1"/>
    <col min="13" max="13" width="6.85546875" style="50" customWidth="1"/>
    <col min="14" max="14" width="8.140625" style="50" customWidth="1"/>
    <col min="15" max="15" width="9.28515625" style="50" bestFit="1" customWidth="1"/>
    <col min="16" max="17" width="6.7109375" style="50" customWidth="1"/>
    <col min="18" max="18" width="8.140625" style="50" customWidth="1"/>
    <col min="19" max="19" width="7.7109375" style="50" customWidth="1"/>
    <col min="20" max="21" width="6.7109375" style="50" customWidth="1"/>
    <col min="22" max="22" width="8.140625" style="50" customWidth="1"/>
    <col min="23" max="23" width="12.5703125" style="50" customWidth="1"/>
    <col min="24" max="25" width="6.7109375" style="50" customWidth="1"/>
    <col min="26" max="26" width="8.140625" style="50" customWidth="1"/>
    <col min="27" max="29" width="6.7109375" style="50" customWidth="1"/>
    <col min="30" max="30" width="8.140625" style="50" customWidth="1"/>
    <col min="31" max="33" width="6.7109375" style="50" customWidth="1"/>
    <col min="34" max="34" width="8.140625" style="50" customWidth="1"/>
    <col min="35" max="37" width="6.7109375" style="50" customWidth="1"/>
    <col min="38" max="38" width="8.140625" style="50" customWidth="1"/>
    <col min="39" max="39" width="9.5703125" style="50" bestFit="1" customWidth="1"/>
    <col min="40" max="42" width="8.140625" style="50" customWidth="1"/>
    <col min="43" max="43" width="13.42578125" style="50" customWidth="1"/>
    <col min="44" max="44" width="9.28515625" style="50" bestFit="1" customWidth="1"/>
    <col min="45" max="45" width="12.28515625" style="50" bestFit="1" customWidth="1"/>
    <col min="46" max="46" width="9.28515625" style="50" bestFit="1" customWidth="1"/>
    <col min="47" max="47" width="9.7109375" style="50" bestFit="1" customWidth="1"/>
    <col min="48" max="16384" width="9.140625" style="50"/>
  </cols>
  <sheetData>
    <row r="1" spans="1:242" ht="23.25" customHeight="1" x14ac:dyDescent="0.3">
      <c r="A1" s="130" t="s">
        <v>109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</row>
    <row r="2" spans="1:242" ht="15" customHeight="1" x14ac:dyDescent="0.25"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U2" s="81" t="s">
        <v>11</v>
      </c>
    </row>
    <row r="3" spans="1:242" s="51" customFormat="1" ht="59.25" customHeight="1" x14ac:dyDescent="0.2">
      <c r="A3" s="155" t="s">
        <v>58</v>
      </c>
      <c r="B3" s="140" t="s">
        <v>3</v>
      </c>
      <c r="C3" s="157"/>
      <c r="D3" s="157"/>
      <c r="E3" s="158"/>
      <c r="F3" s="140" t="s">
        <v>26</v>
      </c>
      <c r="G3" s="154"/>
      <c r="H3" s="154"/>
      <c r="I3" s="159"/>
      <c r="J3" s="140" t="s">
        <v>64</v>
      </c>
      <c r="K3" s="154"/>
      <c r="L3" s="154"/>
      <c r="M3" s="154"/>
      <c r="N3" s="141"/>
      <c r="O3" s="140" t="s">
        <v>5</v>
      </c>
      <c r="P3" s="154"/>
      <c r="Q3" s="154"/>
      <c r="R3" s="160"/>
      <c r="S3" s="140" t="s">
        <v>61</v>
      </c>
      <c r="T3" s="154"/>
      <c r="U3" s="154"/>
      <c r="V3" s="161"/>
      <c r="W3" s="140" t="s">
        <v>93</v>
      </c>
      <c r="X3" s="154"/>
      <c r="Y3" s="154"/>
      <c r="Z3" s="162"/>
      <c r="AA3" s="140" t="s">
        <v>87</v>
      </c>
      <c r="AB3" s="154"/>
      <c r="AC3" s="154"/>
      <c r="AD3" s="163"/>
      <c r="AE3" s="140" t="s">
        <v>6</v>
      </c>
      <c r="AF3" s="154"/>
      <c r="AG3" s="154"/>
      <c r="AH3" s="141"/>
      <c r="AI3" s="140" t="s">
        <v>46</v>
      </c>
      <c r="AJ3" s="154"/>
      <c r="AK3" s="154"/>
      <c r="AL3" s="141"/>
      <c r="AM3" s="140" t="s">
        <v>81</v>
      </c>
      <c r="AN3" s="154"/>
      <c r="AO3" s="154"/>
      <c r="AP3" s="154"/>
      <c r="AQ3" s="140" t="s">
        <v>23</v>
      </c>
      <c r="AR3" s="154"/>
      <c r="AS3" s="154"/>
      <c r="AT3" s="154"/>
      <c r="AU3" s="141"/>
    </row>
    <row r="4" spans="1:242" s="93" customFormat="1" ht="31.5" x14ac:dyDescent="0.2">
      <c r="A4" s="156"/>
      <c r="B4" s="91" t="s">
        <v>21</v>
      </c>
      <c r="C4" s="91" t="s">
        <v>22</v>
      </c>
      <c r="D4" s="91" t="s">
        <v>15</v>
      </c>
      <c r="E4" s="91" t="s">
        <v>80</v>
      </c>
      <c r="F4" s="91" t="s">
        <v>21</v>
      </c>
      <c r="G4" s="91" t="s">
        <v>22</v>
      </c>
      <c r="H4" s="91" t="s">
        <v>15</v>
      </c>
      <c r="I4" s="91" t="s">
        <v>80</v>
      </c>
      <c r="J4" s="91" t="s">
        <v>21</v>
      </c>
      <c r="K4" s="91" t="s">
        <v>22</v>
      </c>
      <c r="L4" s="91" t="s">
        <v>15</v>
      </c>
      <c r="M4" s="91" t="s">
        <v>83</v>
      </c>
      <c r="N4" s="91" t="s">
        <v>80</v>
      </c>
      <c r="O4" s="91" t="s">
        <v>21</v>
      </c>
      <c r="P4" s="91" t="s">
        <v>22</v>
      </c>
      <c r="Q4" s="91" t="s">
        <v>15</v>
      </c>
      <c r="R4" s="91" t="s">
        <v>80</v>
      </c>
      <c r="S4" s="91" t="s">
        <v>21</v>
      </c>
      <c r="T4" s="91" t="s">
        <v>22</v>
      </c>
      <c r="U4" s="91" t="s">
        <v>15</v>
      </c>
      <c r="V4" s="91" t="s">
        <v>80</v>
      </c>
      <c r="W4" s="91" t="s">
        <v>21</v>
      </c>
      <c r="X4" s="91" t="s">
        <v>22</v>
      </c>
      <c r="Y4" s="91" t="s">
        <v>15</v>
      </c>
      <c r="Z4" s="91" t="s">
        <v>80</v>
      </c>
      <c r="AA4" s="91" t="s">
        <v>21</v>
      </c>
      <c r="AB4" s="91" t="s">
        <v>22</v>
      </c>
      <c r="AC4" s="91" t="s">
        <v>15</v>
      </c>
      <c r="AD4" s="91" t="s">
        <v>80</v>
      </c>
      <c r="AE4" s="91" t="s">
        <v>21</v>
      </c>
      <c r="AF4" s="91" t="s">
        <v>22</v>
      </c>
      <c r="AG4" s="91" t="s">
        <v>15</v>
      </c>
      <c r="AH4" s="91" t="s">
        <v>80</v>
      </c>
      <c r="AI4" s="91" t="s">
        <v>21</v>
      </c>
      <c r="AJ4" s="91" t="s">
        <v>22</v>
      </c>
      <c r="AK4" s="91" t="s">
        <v>15</v>
      </c>
      <c r="AL4" s="91" t="s">
        <v>80</v>
      </c>
      <c r="AM4" s="94" t="s">
        <v>21</v>
      </c>
      <c r="AN4" s="94" t="s">
        <v>22</v>
      </c>
      <c r="AO4" s="94" t="s">
        <v>15</v>
      </c>
      <c r="AP4" s="97" t="s">
        <v>80</v>
      </c>
      <c r="AQ4" s="91" t="s">
        <v>21</v>
      </c>
      <c r="AR4" s="91" t="s">
        <v>22</v>
      </c>
      <c r="AS4" s="91" t="s">
        <v>15</v>
      </c>
      <c r="AT4" s="91" t="s">
        <v>35</v>
      </c>
      <c r="AU4" s="91" t="s">
        <v>80</v>
      </c>
    </row>
    <row r="5" spans="1:242" s="54" customFormat="1" ht="39.75" customHeight="1" x14ac:dyDescent="0.3">
      <c r="A5" s="98" t="s">
        <v>27</v>
      </c>
      <c r="B5" s="107">
        <v>6325</v>
      </c>
      <c r="C5" s="107">
        <v>419</v>
      </c>
      <c r="D5" s="107">
        <v>70</v>
      </c>
      <c r="E5" s="107"/>
      <c r="F5" s="107">
        <v>2024</v>
      </c>
      <c r="G5" s="107">
        <v>215</v>
      </c>
      <c r="H5" s="107">
        <v>31</v>
      </c>
      <c r="I5" s="107"/>
      <c r="J5" s="107">
        <v>5553</v>
      </c>
      <c r="K5" s="107">
        <v>307</v>
      </c>
      <c r="L5" s="107">
        <v>120</v>
      </c>
      <c r="M5" s="107">
        <v>2</v>
      </c>
      <c r="N5" s="107"/>
      <c r="O5" s="107">
        <v>4769</v>
      </c>
      <c r="P5" s="107">
        <v>273</v>
      </c>
      <c r="Q5" s="107">
        <v>331</v>
      </c>
      <c r="R5" s="107"/>
      <c r="S5" s="107">
        <v>3176</v>
      </c>
      <c r="T5" s="107">
        <v>121</v>
      </c>
      <c r="U5" s="107">
        <v>121</v>
      </c>
      <c r="V5" s="107"/>
      <c r="W5" s="107">
        <v>2129</v>
      </c>
      <c r="X5" s="107">
        <v>167</v>
      </c>
      <c r="Y5" s="107">
        <v>46</v>
      </c>
      <c r="Z5" s="107"/>
      <c r="AA5" s="107">
        <v>786</v>
      </c>
      <c r="AB5" s="107">
        <v>64</v>
      </c>
      <c r="AC5" s="107">
        <v>8</v>
      </c>
      <c r="AD5" s="107"/>
      <c r="AE5" s="107">
        <v>487</v>
      </c>
      <c r="AF5" s="107">
        <v>112</v>
      </c>
      <c r="AG5" s="107">
        <v>15</v>
      </c>
      <c r="AH5" s="107"/>
      <c r="AI5" s="107">
        <v>357</v>
      </c>
      <c r="AJ5" s="107">
        <v>45</v>
      </c>
      <c r="AK5" s="107">
        <v>1</v>
      </c>
      <c r="AL5" s="107"/>
      <c r="AM5" s="107">
        <v>208</v>
      </c>
      <c r="AN5" s="107">
        <v>50</v>
      </c>
      <c r="AO5" s="107">
        <v>49</v>
      </c>
      <c r="AP5" s="107"/>
      <c r="AQ5" s="107">
        <f>B5+F5+J5+O5+S5+W5+AA5+AE5+AI5+AM5</f>
        <v>25814</v>
      </c>
      <c r="AR5" s="107">
        <f t="shared" ref="AR5:AS7" si="0">C5+G5+K5+P5+T5+X5+AB5+AF5+AJ5+AN5</f>
        <v>1773</v>
      </c>
      <c r="AS5" s="107">
        <f t="shared" si="0"/>
        <v>792</v>
      </c>
      <c r="AT5" s="107">
        <f>M5</f>
        <v>2</v>
      </c>
      <c r="AU5" s="107">
        <f>AP5+E5+I5+N5+R5+V5+Z5+AD5+AH5+AL5</f>
        <v>0</v>
      </c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  <c r="ER5" s="33"/>
      <c r="ES5" s="33"/>
      <c r="ET5" s="33"/>
      <c r="EU5" s="33"/>
      <c r="EV5" s="33"/>
      <c r="EW5" s="33"/>
      <c r="EX5" s="33"/>
      <c r="EY5" s="33"/>
      <c r="EZ5" s="33"/>
      <c r="FA5" s="33"/>
      <c r="FB5" s="33"/>
      <c r="FC5" s="33"/>
      <c r="FD5" s="33"/>
      <c r="FE5" s="33"/>
      <c r="FF5" s="33"/>
      <c r="FG5" s="33"/>
      <c r="FH5" s="33"/>
      <c r="FI5" s="33"/>
      <c r="FJ5" s="33"/>
      <c r="FK5" s="33"/>
      <c r="FL5" s="33"/>
      <c r="FM5" s="33"/>
      <c r="FN5" s="33"/>
      <c r="FO5" s="33"/>
      <c r="FP5" s="33"/>
      <c r="FQ5" s="33"/>
      <c r="FR5" s="33"/>
      <c r="FS5" s="33"/>
      <c r="FT5" s="33"/>
      <c r="FU5" s="33"/>
      <c r="FV5" s="33"/>
      <c r="FW5" s="33"/>
      <c r="FX5" s="33"/>
      <c r="FY5" s="33"/>
      <c r="FZ5" s="33"/>
      <c r="GA5" s="33"/>
      <c r="GB5" s="33"/>
      <c r="GC5" s="33"/>
      <c r="GD5" s="33"/>
      <c r="GE5" s="33"/>
      <c r="GF5" s="33"/>
      <c r="GG5" s="33"/>
      <c r="GH5" s="33"/>
      <c r="GI5" s="33"/>
      <c r="GJ5" s="33"/>
      <c r="GK5" s="33"/>
      <c r="GL5" s="33"/>
      <c r="GM5" s="33"/>
      <c r="GN5" s="33"/>
      <c r="GO5" s="33"/>
      <c r="GP5" s="33"/>
      <c r="GQ5" s="33"/>
      <c r="GR5" s="33"/>
      <c r="GS5" s="33"/>
      <c r="GT5" s="33"/>
      <c r="GU5" s="33"/>
      <c r="GV5" s="33"/>
      <c r="GW5" s="33"/>
      <c r="GX5" s="33"/>
      <c r="GY5" s="33"/>
      <c r="GZ5" s="33"/>
      <c r="HA5" s="33"/>
      <c r="HB5" s="33"/>
      <c r="HC5" s="33"/>
      <c r="HD5" s="33"/>
      <c r="HE5" s="33"/>
      <c r="HF5" s="33"/>
      <c r="HG5" s="33"/>
      <c r="HH5" s="33"/>
      <c r="HI5" s="33"/>
      <c r="HJ5" s="33"/>
      <c r="HK5" s="33"/>
      <c r="HL5" s="33"/>
      <c r="HM5" s="33"/>
      <c r="HN5" s="33"/>
      <c r="HO5" s="33"/>
      <c r="HP5" s="33"/>
      <c r="HQ5" s="33"/>
      <c r="HR5" s="33"/>
      <c r="HS5" s="33"/>
      <c r="HT5" s="33"/>
      <c r="HU5" s="33"/>
      <c r="HV5" s="33"/>
      <c r="HW5" s="33"/>
      <c r="HX5" s="33"/>
      <c r="HY5" s="33"/>
      <c r="HZ5" s="33"/>
      <c r="IA5" s="33"/>
      <c r="IB5" s="33"/>
      <c r="IC5" s="33"/>
      <c r="ID5" s="33"/>
      <c r="IE5" s="33"/>
      <c r="IF5" s="33"/>
      <c r="IG5" s="33"/>
      <c r="IH5" s="33"/>
    </row>
    <row r="6" spans="1:242" s="54" customFormat="1" ht="39.75" customHeight="1" x14ac:dyDescent="0.3">
      <c r="A6" s="98" t="s">
        <v>28</v>
      </c>
      <c r="B6" s="107">
        <v>10861</v>
      </c>
      <c r="C6" s="107">
        <v>797</v>
      </c>
      <c r="D6" s="107">
        <v>156</v>
      </c>
      <c r="E6" s="107">
        <v>90</v>
      </c>
      <c r="F6" s="107">
        <v>3553</v>
      </c>
      <c r="G6" s="107">
        <v>431</v>
      </c>
      <c r="H6" s="107">
        <v>0</v>
      </c>
      <c r="I6" s="107">
        <v>28</v>
      </c>
      <c r="J6" s="107">
        <v>9050</v>
      </c>
      <c r="K6" s="107">
        <v>625</v>
      </c>
      <c r="L6" s="107">
        <v>41</v>
      </c>
      <c r="M6" s="107">
        <v>8</v>
      </c>
      <c r="N6" s="107">
        <v>18</v>
      </c>
      <c r="O6" s="107">
        <v>8348</v>
      </c>
      <c r="P6" s="107">
        <v>554</v>
      </c>
      <c r="Q6" s="107">
        <v>7</v>
      </c>
      <c r="R6" s="107">
        <v>54</v>
      </c>
      <c r="S6" s="107">
        <v>5493</v>
      </c>
      <c r="T6" s="107">
        <v>223</v>
      </c>
      <c r="U6" s="107">
        <v>0</v>
      </c>
      <c r="V6" s="107">
        <v>26</v>
      </c>
      <c r="W6" s="107">
        <v>3859</v>
      </c>
      <c r="X6" s="107">
        <v>310</v>
      </c>
      <c r="Y6" s="107">
        <v>0</v>
      </c>
      <c r="Z6" s="107">
        <v>26</v>
      </c>
      <c r="AA6" s="107">
        <v>1056</v>
      </c>
      <c r="AB6" s="107">
        <v>88</v>
      </c>
      <c r="AC6" s="107">
        <v>8</v>
      </c>
      <c r="AD6" s="107">
        <v>0</v>
      </c>
      <c r="AE6" s="107">
        <v>638</v>
      </c>
      <c r="AF6" s="107">
        <v>159</v>
      </c>
      <c r="AG6" s="107">
        <v>9</v>
      </c>
      <c r="AH6" s="107">
        <v>0</v>
      </c>
      <c r="AI6" s="107">
        <v>442</v>
      </c>
      <c r="AJ6" s="107">
        <v>57</v>
      </c>
      <c r="AK6" s="107">
        <v>0</v>
      </c>
      <c r="AL6" s="107">
        <v>2</v>
      </c>
      <c r="AM6" s="107">
        <v>196</v>
      </c>
      <c r="AN6" s="107">
        <v>30</v>
      </c>
      <c r="AO6" s="107">
        <v>0</v>
      </c>
      <c r="AP6" s="107">
        <v>0</v>
      </c>
      <c r="AQ6" s="107">
        <f>B6+F6+J6+O6+S6+W6+AA6+AE6+AI6+AM6</f>
        <v>43496</v>
      </c>
      <c r="AR6" s="107">
        <f t="shared" si="0"/>
        <v>3274</v>
      </c>
      <c r="AS6" s="107">
        <f t="shared" si="0"/>
        <v>221</v>
      </c>
      <c r="AT6" s="107">
        <f>M6</f>
        <v>8</v>
      </c>
      <c r="AU6" s="107">
        <f>AP6+E6+I6+N6+R6+V6+Z6+AD6+AH6+AL6</f>
        <v>244</v>
      </c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  <c r="GN6" s="33"/>
      <c r="GO6" s="33"/>
      <c r="GP6" s="33"/>
      <c r="GQ6" s="33"/>
      <c r="GR6" s="33"/>
      <c r="GS6" s="33"/>
      <c r="GT6" s="33"/>
      <c r="GU6" s="33"/>
      <c r="GV6" s="33"/>
      <c r="GW6" s="33"/>
      <c r="GX6" s="33"/>
      <c r="GY6" s="33"/>
      <c r="GZ6" s="33"/>
      <c r="HA6" s="33"/>
      <c r="HB6" s="33"/>
      <c r="HC6" s="33"/>
      <c r="HD6" s="33"/>
      <c r="HE6" s="33"/>
      <c r="HF6" s="33"/>
      <c r="HG6" s="33"/>
      <c r="HH6" s="33"/>
      <c r="HI6" s="33"/>
      <c r="HJ6" s="33"/>
      <c r="HK6" s="33"/>
      <c r="HL6" s="33"/>
      <c r="HM6" s="33"/>
      <c r="HN6" s="33"/>
      <c r="HO6" s="33"/>
      <c r="HP6" s="33"/>
      <c r="HQ6" s="33"/>
      <c r="HR6" s="33"/>
      <c r="HS6" s="33"/>
      <c r="HT6" s="33"/>
      <c r="HU6" s="33"/>
      <c r="HV6" s="33"/>
      <c r="HW6" s="33"/>
      <c r="HX6" s="33"/>
      <c r="HY6" s="33"/>
      <c r="HZ6" s="33"/>
      <c r="IA6" s="33"/>
      <c r="IB6" s="33"/>
      <c r="IC6" s="33"/>
      <c r="ID6" s="33"/>
      <c r="IE6" s="33"/>
      <c r="IF6" s="33"/>
      <c r="IG6" s="33"/>
      <c r="IH6" s="33"/>
    </row>
    <row r="7" spans="1:242" ht="37.5" customHeight="1" x14ac:dyDescent="0.2">
      <c r="A7" s="98" t="s">
        <v>47</v>
      </c>
      <c r="B7" s="107">
        <v>0</v>
      </c>
      <c r="C7" s="107">
        <v>0</v>
      </c>
      <c r="D7" s="107">
        <v>4</v>
      </c>
      <c r="E7" s="107"/>
      <c r="F7" s="107">
        <v>0</v>
      </c>
      <c r="G7" s="107">
        <v>0</v>
      </c>
      <c r="H7" s="107">
        <v>1</v>
      </c>
      <c r="I7" s="107"/>
      <c r="J7" s="107">
        <v>0</v>
      </c>
      <c r="K7" s="107">
        <v>0</v>
      </c>
      <c r="L7" s="107">
        <v>11</v>
      </c>
      <c r="M7" s="107">
        <v>1</v>
      </c>
      <c r="N7" s="107"/>
      <c r="O7" s="107">
        <v>0</v>
      </c>
      <c r="P7" s="107">
        <v>0</v>
      </c>
      <c r="Q7" s="107">
        <v>7</v>
      </c>
      <c r="R7" s="107"/>
      <c r="S7" s="107">
        <v>0</v>
      </c>
      <c r="T7" s="107">
        <v>0</v>
      </c>
      <c r="U7" s="107">
        <v>2</v>
      </c>
      <c r="V7" s="107"/>
      <c r="W7" s="107">
        <v>0</v>
      </c>
      <c r="X7" s="107">
        <v>0</v>
      </c>
      <c r="Y7" s="107">
        <v>3</v>
      </c>
      <c r="Z7" s="107"/>
      <c r="AA7" s="107">
        <v>0</v>
      </c>
      <c r="AB7" s="107">
        <v>0</v>
      </c>
      <c r="AC7" s="107">
        <v>0</v>
      </c>
      <c r="AD7" s="107"/>
      <c r="AE7" s="107">
        <v>0</v>
      </c>
      <c r="AF7" s="107">
        <v>0</v>
      </c>
      <c r="AG7" s="107">
        <v>1</v>
      </c>
      <c r="AH7" s="107"/>
      <c r="AI7" s="107">
        <v>0</v>
      </c>
      <c r="AJ7" s="107">
        <v>0</v>
      </c>
      <c r="AK7" s="107">
        <v>0</v>
      </c>
      <c r="AL7" s="107"/>
      <c r="AM7" s="107">
        <v>0</v>
      </c>
      <c r="AN7" s="107">
        <v>0</v>
      </c>
      <c r="AO7" s="107">
        <v>5</v>
      </c>
      <c r="AP7" s="107"/>
      <c r="AQ7" s="107">
        <f t="shared" ref="AQ7" si="1">B7+F7+J7+O7+S7+W7+AA7+AE7+AI7+AM7</f>
        <v>0</v>
      </c>
      <c r="AR7" s="107">
        <f t="shared" si="0"/>
        <v>0</v>
      </c>
      <c r="AS7" s="107">
        <f t="shared" si="0"/>
        <v>34</v>
      </c>
      <c r="AT7" s="107">
        <f>M7</f>
        <v>1</v>
      </c>
      <c r="AU7" s="107">
        <f>AP7+E7+I7+N7+R7+V7+Z7+AD7+AH7+AL7</f>
        <v>0</v>
      </c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/>
      <c r="CV7" s="55"/>
      <c r="CW7" s="55"/>
      <c r="CX7" s="55"/>
      <c r="CY7" s="55"/>
      <c r="CZ7" s="55"/>
      <c r="DA7" s="55"/>
      <c r="DB7" s="55"/>
      <c r="DC7" s="55"/>
      <c r="DD7" s="55"/>
      <c r="DE7" s="55"/>
      <c r="DF7" s="55"/>
      <c r="DG7" s="55"/>
      <c r="DH7" s="55"/>
      <c r="DI7" s="55"/>
      <c r="DJ7" s="55"/>
      <c r="DK7" s="55"/>
      <c r="DL7" s="55"/>
      <c r="DM7" s="55"/>
      <c r="DN7" s="55"/>
      <c r="DO7" s="55"/>
      <c r="DP7" s="55"/>
      <c r="DQ7" s="55"/>
      <c r="DR7" s="55"/>
      <c r="DS7" s="55"/>
      <c r="DT7" s="55"/>
      <c r="DU7" s="55"/>
      <c r="DV7" s="55"/>
      <c r="DW7" s="55"/>
      <c r="DX7" s="55"/>
      <c r="DY7" s="55"/>
      <c r="DZ7" s="55"/>
      <c r="EA7" s="55"/>
      <c r="EB7" s="55"/>
      <c r="EC7" s="55"/>
      <c r="ED7" s="55"/>
      <c r="EE7" s="55"/>
      <c r="EF7" s="55"/>
      <c r="EG7" s="55"/>
      <c r="EH7" s="55"/>
      <c r="EI7" s="55"/>
      <c r="EJ7" s="55"/>
      <c r="EK7" s="55"/>
      <c r="EL7" s="55"/>
      <c r="EM7" s="55"/>
      <c r="EN7" s="55"/>
      <c r="EO7" s="55"/>
      <c r="EP7" s="55"/>
      <c r="EQ7" s="55"/>
      <c r="ER7" s="55"/>
      <c r="ES7" s="55"/>
      <c r="ET7" s="55"/>
      <c r="EU7" s="55"/>
      <c r="EV7" s="55"/>
      <c r="EW7" s="55"/>
      <c r="EX7" s="55"/>
      <c r="EY7" s="55"/>
      <c r="EZ7" s="55"/>
      <c r="FA7" s="55"/>
      <c r="FB7" s="55"/>
      <c r="FC7" s="55"/>
      <c r="FD7" s="55"/>
      <c r="FE7" s="55"/>
      <c r="FF7" s="55"/>
      <c r="FG7" s="55"/>
      <c r="FH7" s="55"/>
      <c r="FI7" s="55"/>
      <c r="FJ7" s="55"/>
      <c r="FK7" s="55"/>
      <c r="FL7" s="55"/>
      <c r="FM7" s="55"/>
      <c r="FN7" s="55"/>
      <c r="FO7" s="55"/>
      <c r="FP7" s="55"/>
      <c r="FQ7" s="55"/>
      <c r="FR7" s="55"/>
      <c r="FS7" s="55"/>
      <c r="FT7" s="55"/>
      <c r="FU7" s="55"/>
      <c r="FV7" s="55"/>
      <c r="FW7" s="55"/>
      <c r="FX7" s="55"/>
      <c r="FY7" s="55"/>
      <c r="FZ7" s="55"/>
      <c r="GA7" s="55"/>
      <c r="GB7" s="55"/>
      <c r="GC7" s="55"/>
      <c r="GD7" s="55"/>
      <c r="GE7" s="55"/>
      <c r="GF7" s="55"/>
      <c r="GG7" s="55"/>
      <c r="GH7" s="55"/>
      <c r="GI7" s="55"/>
      <c r="GJ7" s="55"/>
      <c r="GK7" s="55"/>
      <c r="GL7" s="55"/>
      <c r="GM7" s="55"/>
      <c r="GN7" s="55"/>
      <c r="GO7" s="55"/>
      <c r="GP7" s="55"/>
      <c r="GQ7" s="55"/>
      <c r="GR7" s="55"/>
      <c r="GS7" s="55"/>
      <c r="GT7" s="55"/>
      <c r="GU7" s="55"/>
      <c r="GV7" s="55"/>
      <c r="GW7" s="55"/>
      <c r="GX7" s="55"/>
      <c r="GY7" s="55"/>
      <c r="GZ7" s="55"/>
      <c r="HA7" s="55"/>
      <c r="HB7" s="55"/>
      <c r="HC7" s="55"/>
      <c r="HD7" s="55"/>
      <c r="HE7" s="55"/>
      <c r="HF7" s="55"/>
      <c r="HG7" s="55"/>
      <c r="HH7" s="55"/>
      <c r="HI7" s="55"/>
      <c r="HJ7" s="55"/>
      <c r="HK7" s="55"/>
      <c r="HL7" s="55"/>
      <c r="HM7" s="55"/>
      <c r="HN7" s="55"/>
      <c r="HO7" s="55"/>
      <c r="HP7" s="55"/>
      <c r="HQ7" s="55"/>
      <c r="HR7" s="55"/>
      <c r="HS7" s="55"/>
      <c r="HT7" s="55"/>
      <c r="HU7" s="55"/>
      <c r="HV7" s="55"/>
      <c r="HW7" s="55"/>
      <c r="HX7" s="55"/>
      <c r="HY7" s="55"/>
      <c r="HZ7" s="55"/>
      <c r="IA7" s="55"/>
      <c r="IB7" s="55"/>
      <c r="IC7" s="55"/>
      <c r="ID7" s="55"/>
      <c r="IE7" s="55"/>
      <c r="IF7" s="55"/>
      <c r="IG7" s="55"/>
      <c r="IH7" s="55"/>
    </row>
    <row r="8" spans="1:242" s="54" customFormat="1" ht="43.5" customHeight="1" x14ac:dyDescent="0.3">
      <c r="A8" s="98" t="s">
        <v>30</v>
      </c>
      <c r="B8" s="107">
        <f>+SUM(B5:B7)</f>
        <v>17186</v>
      </c>
      <c r="C8" s="107">
        <f t="shared" ref="C8:AU8" si="2">+SUM(C5:C7)</f>
        <v>1216</v>
      </c>
      <c r="D8" s="107">
        <f t="shared" si="2"/>
        <v>230</v>
      </c>
      <c r="E8" s="107">
        <f t="shared" si="2"/>
        <v>90</v>
      </c>
      <c r="F8" s="107">
        <f t="shared" si="2"/>
        <v>5577</v>
      </c>
      <c r="G8" s="107">
        <f t="shared" si="2"/>
        <v>646</v>
      </c>
      <c r="H8" s="107">
        <f t="shared" si="2"/>
        <v>32</v>
      </c>
      <c r="I8" s="107">
        <f t="shared" si="2"/>
        <v>28</v>
      </c>
      <c r="J8" s="107">
        <f t="shared" si="2"/>
        <v>14603</v>
      </c>
      <c r="K8" s="107">
        <f t="shared" si="2"/>
        <v>932</v>
      </c>
      <c r="L8" s="107">
        <f t="shared" si="2"/>
        <v>172</v>
      </c>
      <c r="M8" s="107">
        <f t="shared" si="2"/>
        <v>11</v>
      </c>
      <c r="N8" s="107">
        <f t="shared" si="2"/>
        <v>18</v>
      </c>
      <c r="O8" s="107">
        <f t="shared" si="2"/>
        <v>13117</v>
      </c>
      <c r="P8" s="107">
        <f t="shared" si="2"/>
        <v>827</v>
      </c>
      <c r="Q8" s="107">
        <f t="shared" si="2"/>
        <v>345</v>
      </c>
      <c r="R8" s="107">
        <f t="shared" si="2"/>
        <v>54</v>
      </c>
      <c r="S8" s="107">
        <f t="shared" si="2"/>
        <v>8669</v>
      </c>
      <c r="T8" s="107">
        <f t="shared" si="2"/>
        <v>344</v>
      </c>
      <c r="U8" s="107">
        <f t="shared" si="2"/>
        <v>123</v>
      </c>
      <c r="V8" s="107">
        <f t="shared" si="2"/>
        <v>26</v>
      </c>
      <c r="W8" s="107">
        <f t="shared" si="2"/>
        <v>5988</v>
      </c>
      <c r="X8" s="107">
        <f t="shared" si="2"/>
        <v>477</v>
      </c>
      <c r="Y8" s="107">
        <f t="shared" si="2"/>
        <v>49</v>
      </c>
      <c r="Z8" s="107">
        <f t="shared" si="2"/>
        <v>26</v>
      </c>
      <c r="AA8" s="107">
        <f t="shared" si="2"/>
        <v>1842</v>
      </c>
      <c r="AB8" s="107">
        <f t="shared" si="2"/>
        <v>152</v>
      </c>
      <c r="AC8" s="107">
        <f t="shared" si="2"/>
        <v>16</v>
      </c>
      <c r="AD8" s="107">
        <f t="shared" si="2"/>
        <v>0</v>
      </c>
      <c r="AE8" s="107">
        <f t="shared" si="2"/>
        <v>1125</v>
      </c>
      <c r="AF8" s="107">
        <f t="shared" si="2"/>
        <v>271</v>
      </c>
      <c r="AG8" s="107">
        <f t="shared" si="2"/>
        <v>25</v>
      </c>
      <c r="AH8" s="107">
        <f t="shared" si="2"/>
        <v>0</v>
      </c>
      <c r="AI8" s="107">
        <f t="shared" si="2"/>
        <v>799</v>
      </c>
      <c r="AJ8" s="107">
        <f t="shared" si="2"/>
        <v>102</v>
      </c>
      <c r="AK8" s="107">
        <f t="shared" si="2"/>
        <v>1</v>
      </c>
      <c r="AL8" s="107">
        <f t="shared" si="2"/>
        <v>2</v>
      </c>
      <c r="AM8" s="107">
        <f t="shared" si="2"/>
        <v>404</v>
      </c>
      <c r="AN8" s="107">
        <f t="shared" si="2"/>
        <v>80</v>
      </c>
      <c r="AO8" s="107">
        <f t="shared" si="2"/>
        <v>54</v>
      </c>
      <c r="AP8" s="107">
        <f t="shared" si="2"/>
        <v>0</v>
      </c>
      <c r="AQ8" s="107">
        <f t="shared" si="2"/>
        <v>69310</v>
      </c>
      <c r="AR8" s="107">
        <f t="shared" si="2"/>
        <v>5047</v>
      </c>
      <c r="AS8" s="107">
        <f t="shared" si="2"/>
        <v>1047</v>
      </c>
      <c r="AT8" s="107">
        <f t="shared" si="2"/>
        <v>11</v>
      </c>
      <c r="AU8" s="107">
        <f t="shared" si="2"/>
        <v>244</v>
      </c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3"/>
      <c r="IE8" s="33"/>
      <c r="IF8" s="33"/>
      <c r="IG8" s="33"/>
      <c r="IH8" s="33"/>
    </row>
    <row r="9" spans="1:242" s="56" customFormat="1" ht="15" customHeight="1" x14ac:dyDescent="0.2"/>
  </sheetData>
  <mergeCells count="13">
    <mergeCell ref="A1:AU1"/>
    <mergeCell ref="AE3:AH3"/>
    <mergeCell ref="AI3:AL3"/>
    <mergeCell ref="AQ3:AU3"/>
    <mergeCell ref="A3:A4"/>
    <mergeCell ref="B3:E3"/>
    <mergeCell ref="F3:I3"/>
    <mergeCell ref="J3:N3"/>
    <mergeCell ref="O3:R3"/>
    <mergeCell ref="S3:V3"/>
    <mergeCell ref="W3:Z3"/>
    <mergeCell ref="AA3:AD3"/>
    <mergeCell ref="AM3:AP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35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J8"/>
  <sheetViews>
    <sheetView showGridLines="0" zoomScale="80" zoomScaleNormal="80" workbookViewId="0">
      <selection sqref="A1:AJ1"/>
    </sheetView>
  </sheetViews>
  <sheetFormatPr defaultColWidth="9.140625" defaultRowHeight="15" x14ac:dyDescent="0.2"/>
  <cols>
    <col min="1" max="1" width="47.140625" style="50" customWidth="1"/>
    <col min="2" max="10" width="8" style="50" customWidth="1"/>
    <col min="11" max="11" width="9.5703125" style="50" bestFit="1" customWidth="1"/>
    <col min="12" max="19" width="8" style="50" customWidth="1"/>
    <col min="20" max="20" width="8.28515625" style="50" customWidth="1"/>
    <col min="21" max="22" width="8" style="50" customWidth="1"/>
    <col min="23" max="23" width="8.5703125" style="50" customWidth="1"/>
    <col min="24" max="24" width="8" style="50" customWidth="1"/>
    <col min="25" max="25" width="9.5703125" style="50" bestFit="1" customWidth="1"/>
    <col min="26" max="33" width="8" style="50" customWidth="1"/>
    <col min="34" max="34" width="7.5703125" style="50" customWidth="1"/>
    <col min="35" max="35" width="8" style="50" customWidth="1"/>
    <col min="36" max="36" width="9.5703125" style="50" bestFit="1" customWidth="1"/>
    <col min="37" max="16384" width="9.140625" style="50"/>
  </cols>
  <sheetData>
    <row r="1" spans="1:36" ht="23.25" customHeight="1" x14ac:dyDescent="0.3">
      <c r="A1" s="130" t="s">
        <v>110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</row>
    <row r="2" spans="1:36" ht="15" customHeight="1" x14ac:dyDescent="0.25">
      <c r="A2" s="164" t="s">
        <v>20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</row>
    <row r="3" spans="1:36" s="51" customFormat="1" ht="45" customHeight="1" x14ac:dyDescent="0.2">
      <c r="A3" s="155" t="s">
        <v>54</v>
      </c>
      <c r="B3" s="135" t="s">
        <v>3</v>
      </c>
      <c r="C3" s="135"/>
      <c r="D3" s="165"/>
      <c r="E3" s="135" t="s">
        <v>31</v>
      </c>
      <c r="F3" s="135"/>
      <c r="G3" s="165"/>
      <c r="H3" s="140" t="s">
        <v>65</v>
      </c>
      <c r="I3" s="154"/>
      <c r="J3" s="154"/>
      <c r="K3" s="141"/>
      <c r="L3" s="135" t="s">
        <v>5</v>
      </c>
      <c r="M3" s="135"/>
      <c r="N3" s="166"/>
      <c r="O3" s="140" t="s">
        <v>61</v>
      </c>
      <c r="P3" s="154"/>
      <c r="Q3" s="161"/>
      <c r="R3" s="135" t="s">
        <v>94</v>
      </c>
      <c r="S3" s="135"/>
      <c r="T3" s="167"/>
      <c r="U3" s="135" t="s">
        <v>18</v>
      </c>
      <c r="V3" s="135"/>
      <c r="W3" s="166"/>
      <c r="X3" s="140" t="s">
        <v>6</v>
      </c>
      <c r="Y3" s="154"/>
      <c r="Z3" s="141"/>
      <c r="AA3" s="140" t="s">
        <v>46</v>
      </c>
      <c r="AB3" s="154"/>
      <c r="AC3" s="141"/>
      <c r="AD3" s="140" t="s">
        <v>81</v>
      </c>
      <c r="AE3" s="154"/>
      <c r="AF3" s="154"/>
      <c r="AG3" s="140" t="s">
        <v>23</v>
      </c>
      <c r="AH3" s="154"/>
      <c r="AI3" s="154"/>
      <c r="AJ3" s="141"/>
    </row>
    <row r="4" spans="1:36" ht="24.75" customHeight="1" x14ac:dyDescent="0.25">
      <c r="A4" s="156"/>
      <c r="B4" s="52" t="s">
        <v>21</v>
      </c>
      <c r="C4" s="52" t="s">
        <v>22</v>
      </c>
      <c r="D4" s="52" t="s">
        <v>15</v>
      </c>
      <c r="E4" s="52" t="s">
        <v>21</v>
      </c>
      <c r="F4" s="52" t="s">
        <v>22</v>
      </c>
      <c r="G4" s="52" t="s">
        <v>15</v>
      </c>
      <c r="H4" s="52" t="s">
        <v>21</v>
      </c>
      <c r="I4" s="52" t="s">
        <v>22</v>
      </c>
      <c r="J4" s="52" t="s">
        <v>15</v>
      </c>
      <c r="K4" s="52" t="s">
        <v>35</v>
      </c>
      <c r="L4" s="52" t="s">
        <v>21</v>
      </c>
      <c r="M4" s="52" t="s">
        <v>22</v>
      </c>
      <c r="N4" s="52" t="s">
        <v>15</v>
      </c>
      <c r="O4" s="52" t="s">
        <v>21</v>
      </c>
      <c r="P4" s="52" t="s">
        <v>22</v>
      </c>
      <c r="Q4" s="52" t="s">
        <v>15</v>
      </c>
      <c r="R4" s="52" t="s">
        <v>21</v>
      </c>
      <c r="S4" s="52" t="s">
        <v>22</v>
      </c>
      <c r="T4" s="52" t="s">
        <v>15</v>
      </c>
      <c r="U4" s="52" t="s">
        <v>21</v>
      </c>
      <c r="V4" s="52" t="s">
        <v>22</v>
      </c>
      <c r="W4" s="52" t="s">
        <v>15</v>
      </c>
      <c r="X4" s="52" t="s">
        <v>21</v>
      </c>
      <c r="Y4" s="52" t="s">
        <v>22</v>
      </c>
      <c r="Z4" s="52" t="s">
        <v>15</v>
      </c>
      <c r="AA4" s="52" t="s">
        <v>21</v>
      </c>
      <c r="AB4" s="52" t="s">
        <v>22</v>
      </c>
      <c r="AC4" s="52" t="s">
        <v>15</v>
      </c>
      <c r="AD4" s="94" t="s">
        <v>21</v>
      </c>
      <c r="AE4" s="94" t="s">
        <v>22</v>
      </c>
      <c r="AF4" s="94" t="s">
        <v>15</v>
      </c>
      <c r="AG4" s="52" t="s">
        <v>21</v>
      </c>
      <c r="AH4" s="52" t="s">
        <v>22</v>
      </c>
      <c r="AI4" s="52" t="s">
        <v>15</v>
      </c>
      <c r="AJ4" s="52" t="s">
        <v>35</v>
      </c>
    </row>
    <row r="5" spans="1:36" s="33" customFormat="1" ht="39.950000000000003" customHeight="1" x14ac:dyDescent="0.3">
      <c r="A5" s="53" t="s">
        <v>27</v>
      </c>
      <c r="B5" s="108">
        <f>+'Таблица №4-ПОД'!B5/'Таблица №4-ПОД'!B$8*100</f>
        <v>36.803211916676368</v>
      </c>
      <c r="C5" s="108">
        <f>+'Таблица №4-ПОД'!C5/'Таблица №4-ПОД'!C$8*100</f>
        <v>34.457236842105267</v>
      </c>
      <c r="D5" s="108">
        <f>+'Таблица №4-ПОД'!D5/'Таблица №4-ПОД'!D$8*100</f>
        <v>30.434782608695656</v>
      </c>
      <c r="E5" s="108">
        <f>'Таблица №4-ПОД'!F5/'Таблица №4-ПОД'!F$8*100</f>
        <v>36.291913214990139</v>
      </c>
      <c r="F5" s="108">
        <f>'Таблица №4-ПОД'!G5/'Таблица №4-ПОД'!G$8*100</f>
        <v>33.28173374613003</v>
      </c>
      <c r="G5" s="108">
        <f>'Таблица №4-ПОД'!H5/'Таблица №4-ПОД'!H$8*100</f>
        <v>96.875</v>
      </c>
      <c r="H5" s="108">
        <f>+'Таблица №4-ПОД'!J5/'Таблица №4-ПОД'!J$8*100</f>
        <v>38.026432924741492</v>
      </c>
      <c r="I5" s="108">
        <f>+'Таблица №4-ПОД'!K5/'Таблица №4-ПОД'!K$8*100</f>
        <v>32.93991416309013</v>
      </c>
      <c r="J5" s="108">
        <f>+'Таблица №4-ПОД'!L5/'Таблица №4-ПОД'!L$8*100</f>
        <v>69.767441860465112</v>
      </c>
      <c r="K5" s="108">
        <f>+'Таблица №4-ПОД'!M5/'Таблица №4-ПОД'!M$8*100</f>
        <v>18.181818181818183</v>
      </c>
      <c r="L5" s="108">
        <f>+'Таблица №4-ПОД'!O5/'Таблица №4-ПОД'!O$8*100</f>
        <v>36.357398795456284</v>
      </c>
      <c r="M5" s="108">
        <f>+'Таблица №4-ПОД'!P5/'Таблица №4-ПОД'!P$8*100</f>
        <v>33.01088270858525</v>
      </c>
      <c r="N5" s="108">
        <f>+'Таблица №4-ПОД'!Q5/'Таблица №4-ПОД'!Q$8*100</f>
        <v>95.94202898550725</v>
      </c>
      <c r="O5" s="108">
        <f>+'Таблица №4-ПОД'!S5/'Таблица №4-ПОД'!S$8*100</f>
        <v>36.63629022955358</v>
      </c>
      <c r="P5" s="108">
        <f>+'Таблица №4-ПОД'!T5/'Таблица №4-ПОД'!T$8*100</f>
        <v>35.174418604651166</v>
      </c>
      <c r="Q5" s="108">
        <f>+'Таблица №4-ПОД'!U5/'Таблица №4-ПОД'!U$8*100</f>
        <v>98.373983739837399</v>
      </c>
      <c r="R5" s="108">
        <f>+'Таблица №4-ПОД'!W5/'Таблица №4-ПОД'!W$8*100</f>
        <v>35.554442217768873</v>
      </c>
      <c r="S5" s="108">
        <f>+'Таблица №4-ПОД'!X5/'Таблица №4-ПОД'!X$8*100</f>
        <v>35.010482180293501</v>
      </c>
      <c r="T5" s="108">
        <f>+'Таблица №4-ПОД'!Y5/'Таблица №4-ПОД'!Y$8*100</f>
        <v>93.877551020408163</v>
      </c>
      <c r="U5" s="108">
        <f>+'Таблица №4-ПОД'!AA5/'Таблица №4-ПОД'!AA$8*100</f>
        <v>42.671009771986974</v>
      </c>
      <c r="V5" s="108">
        <f>+'Таблица №4-ПОД'!AB5/'Таблица №4-ПОД'!AB$8*100</f>
        <v>42.105263157894733</v>
      </c>
      <c r="W5" s="108">
        <f>+'Таблица №4-ПОД'!AC5/'Таблица №4-ПОД'!AC$8*100</f>
        <v>50</v>
      </c>
      <c r="X5" s="108">
        <f>+'Таблица №4-ПОД'!AE5/'Таблица №4-ПОД'!AE$8*100</f>
        <v>43.288888888888891</v>
      </c>
      <c r="Y5" s="108">
        <f>+'Таблица №4-ПОД'!AF5/'Таблица №4-ПОД'!AF$8*100</f>
        <v>41.328413284132843</v>
      </c>
      <c r="Z5" s="108">
        <f>+'Таблица №4-ПОД'!AG5/'Таблица №4-ПОД'!AG$8*100</f>
        <v>60</v>
      </c>
      <c r="AA5" s="108">
        <f>+'Таблица №4-ПОД'!AI5/'Таблица №4-ПОД'!AI$8*100</f>
        <v>44.680851063829785</v>
      </c>
      <c r="AB5" s="108">
        <f>+'Таблица №4-ПОД'!AJ5/'Таблица №4-ПОД'!AJ$8*100</f>
        <v>44.117647058823529</v>
      </c>
      <c r="AC5" s="108">
        <f>+'Таблица №4-ПОД'!AK5/'Таблица №4-ПОД'!AK$8*100</f>
        <v>100</v>
      </c>
      <c r="AD5" s="108">
        <f>+'Таблица №4-ПОД'!AM5/'Таблица №4-ПОД'!AM$8*100</f>
        <v>51.485148514851488</v>
      </c>
      <c r="AE5" s="108">
        <f>+'Таблица №4-ПОД'!AN5/'Таблица №4-ПОД'!AN$8*100</f>
        <v>62.5</v>
      </c>
      <c r="AF5" s="108">
        <f>+'Таблица №4-ПОД'!AO5/'Таблица №4-ПОД'!AO$8*100</f>
        <v>90.740740740740748</v>
      </c>
      <c r="AG5" s="108">
        <f>+'Таблица №4-ПОД'!AQ5/'Таблица №4-ПОД'!AQ$8*100</f>
        <v>37.244264896840285</v>
      </c>
      <c r="AH5" s="108">
        <f>+'Таблица №4-ПОД'!AR5/'Таблица №4-ПОД'!AR$8*100</f>
        <v>35.129780067366752</v>
      </c>
      <c r="AI5" s="108">
        <f>+'Таблица №4-ПОД'!AS5/'Таблица №4-ПОД'!AS$8*100</f>
        <v>75.644699140401144</v>
      </c>
      <c r="AJ5" s="108">
        <f>+'Таблица №4-ПОД'!AT5/'Таблица №4-ПОД'!AT$8*100</f>
        <v>18.181818181818183</v>
      </c>
    </row>
    <row r="6" spans="1:36" s="33" customFormat="1" ht="39" customHeight="1" x14ac:dyDescent="0.3">
      <c r="A6" s="53" t="s">
        <v>28</v>
      </c>
      <c r="B6" s="108">
        <f>+'Таблица №4-ПОД'!B6/'Таблица №4-ПОД'!B$8*100</f>
        <v>63.196788083323639</v>
      </c>
      <c r="C6" s="108">
        <f>+'Таблица №4-ПОД'!C6/'Таблица №4-ПОД'!C$8*100</f>
        <v>65.54276315789474</v>
      </c>
      <c r="D6" s="108">
        <f>+'Таблица №4-ПОД'!D6/'Таблица №4-ПОД'!D$8*100</f>
        <v>67.826086956521735</v>
      </c>
      <c r="E6" s="108">
        <f>'Таблица №4-ПОД'!F6/'Таблица №4-ПОД'!F$8*100</f>
        <v>63.708086785009868</v>
      </c>
      <c r="F6" s="108">
        <f>'Таблица №4-ПОД'!G6/'Таблица №4-ПОД'!G$8*100</f>
        <v>66.71826625386997</v>
      </c>
      <c r="G6" s="108">
        <f>'Таблица №4-ПОД'!H6/'Таблица №4-ПОД'!H$8*100</f>
        <v>0</v>
      </c>
      <c r="H6" s="108">
        <f>+'Таблица №4-ПОД'!J6/'Таблица №4-ПОД'!J$8*100</f>
        <v>61.973567075258508</v>
      </c>
      <c r="I6" s="108">
        <f>+'Таблица №4-ПОД'!K6/'Таблица №4-ПОД'!K$8*100</f>
        <v>67.060085836909863</v>
      </c>
      <c r="J6" s="108">
        <f>+'Таблица №4-ПОД'!L6/'Таблица №4-ПОД'!L$8*100</f>
        <v>23.837209302325583</v>
      </c>
      <c r="K6" s="108">
        <f>+'Таблица №4-ПОД'!M6/'Таблица №4-ПОД'!M$8*100</f>
        <v>72.727272727272734</v>
      </c>
      <c r="L6" s="108">
        <f>+'Таблица №4-ПОД'!O6/'Таблица №4-ПОД'!O$8*100</f>
        <v>63.642601204543723</v>
      </c>
      <c r="M6" s="108">
        <f>+'Таблица №4-ПОД'!P6/'Таблица №4-ПОД'!P$8*100</f>
        <v>66.989117291414757</v>
      </c>
      <c r="N6" s="108">
        <f>+'Таблица №4-ПОД'!Q6/'Таблица №4-ПОД'!Q$8*100</f>
        <v>2.0289855072463765</v>
      </c>
      <c r="O6" s="108">
        <f>+'Таблица №4-ПОД'!S6/'Таблица №4-ПОД'!S$8*100</f>
        <v>63.36370977044642</v>
      </c>
      <c r="P6" s="108">
        <f>+'Таблица №4-ПОД'!T6/'Таблица №4-ПОД'!T$8*100</f>
        <v>64.825581395348848</v>
      </c>
      <c r="Q6" s="108">
        <f>+'Таблица №4-ПОД'!U6/'Таблица №4-ПОД'!U$8*100</f>
        <v>0</v>
      </c>
      <c r="R6" s="108">
        <f>+'Таблица №4-ПОД'!W6/'Таблица №4-ПОД'!W$8*100</f>
        <v>64.445557782231134</v>
      </c>
      <c r="S6" s="108">
        <f>+'Таблица №4-ПОД'!X6/'Таблица №4-ПОД'!X$8*100</f>
        <v>64.989517819706492</v>
      </c>
      <c r="T6" s="108">
        <f>+'Таблица №4-ПОД'!Y6/'Таблица №4-ПОД'!Y$8*100</f>
        <v>0</v>
      </c>
      <c r="U6" s="108">
        <f>+'Таблица №4-ПОД'!AA6/'Таблица №4-ПОД'!AA$8*100</f>
        <v>57.328990228013033</v>
      </c>
      <c r="V6" s="108">
        <f>+'Таблица №4-ПОД'!AB6/'Таблица №4-ПОД'!AB$8*100</f>
        <v>57.894736842105267</v>
      </c>
      <c r="W6" s="108">
        <f>+'Таблица №4-ПОД'!AC6/'Таблица №4-ПОД'!AC$8*100</f>
        <v>50</v>
      </c>
      <c r="X6" s="108">
        <f>+'Таблица №4-ПОД'!AE6/'Таблица №4-ПОД'!AE$8*100</f>
        <v>56.711111111111109</v>
      </c>
      <c r="Y6" s="108">
        <f>+'Таблица №4-ПОД'!AF6/'Таблица №4-ПОД'!AF$8*100</f>
        <v>58.671586715867164</v>
      </c>
      <c r="Z6" s="108">
        <f>+'Таблица №4-ПОД'!AG6/'Таблица №4-ПОД'!AG$8*100</f>
        <v>36</v>
      </c>
      <c r="AA6" s="108">
        <f>+'Таблица №4-ПОД'!AI6/'Таблица №4-ПОД'!AI$8*100</f>
        <v>55.319148936170215</v>
      </c>
      <c r="AB6" s="108">
        <f>+'Таблица №4-ПОД'!AJ6/'Таблица №4-ПОД'!AJ$8*100</f>
        <v>55.882352941176471</v>
      </c>
      <c r="AC6" s="108">
        <f>+'Таблица №4-ПОД'!AK6/'Таблица №4-ПОД'!AK$8*100</f>
        <v>0</v>
      </c>
      <c r="AD6" s="108">
        <f>+'Таблица №4-ПОД'!AM6/'Таблица №4-ПОД'!AM$8*100</f>
        <v>48.514851485148512</v>
      </c>
      <c r="AE6" s="108">
        <f>+'Таблица №4-ПОД'!AN6/'Таблица №4-ПОД'!AN$8*100</f>
        <v>37.5</v>
      </c>
      <c r="AF6" s="108">
        <f>+'Таблица №4-ПОД'!AO6/'Таблица №4-ПОД'!AO$8*100</f>
        <v>0</v>
      </c>
      <c r="AG6" s="108">
        <f>+'Таблица №4-ПОД'!AQ6/'Таблица №4-ПОД'!AQ$8*100</f>
        <v>62.755735103159715</v>
      </c>
      <c r="AH6" s="108">
        <f>+'Таблица №4-ПОД'!AR6/'Таблица №4-ПОД'!AR$8*100</f>
        <v>64.870219932633248</v>
      </c>
      <c r="AI6" s="108">
        <f>+'Таблица №4-ПОД'!AS6/'Таблица №4-ПОД'!AS$8*100</f>
        <v>21.107927411652341</v>
      </c>
      <c r="AJ6" s="108">
        <f>+'Таблица №4-ПОД'!AT6/'Таблица №4-ПОД'!AT$8*100</f>
        <v>72.727272727272734</v>
      </c>
    </row>
    <row r="7" spans="1:36" ht="39.950000000000003" customHeight="1" x14ac:dyDescent="0.3">
      <c r="A7" s="53" t="s">
        <v>29</v>
      </c>
      <c r="B7" s="108">
        <f>+'Таблица №4-ПОД'!B7/'Таблица №4-ПОД'!B$8*100</f>
        <v>0</v>
      </c>
      <c r="C7" s="108">
        <f>+'Таблица №4-ПОД'!C7/'Таблица №4-ПОД'!C$8*100</f>
        <v>0</v>
      </c>
      <c r="D7" s="108">
        <f>+'Таблица №4-ПОД'!D7/'Таблица №4-ПОД'!D$8*100</f>
        <v>1.7391304347826086</v>
      </c>
      <c r="E7" s="108">
        <f>'Таблица №4-ПОД'!F7/'Таблица №4-ПОД'!F$8*100</f>
        <v>0</v>
      </c>
      <c r="F7" s="108">
        <f>'Таблица №4-ПОД'!G7/'Таблица №4-ПОД'!G$8*100</f>
        <v>0</v>
      </c>
      <c r="G7" s="108">
        <f>'Таблица №4-ПОД'!H7/'Таблица №4-ПОД'!H$8*100</f>
        <v>3.125</v>
      </c>
      <c r="H7" s="108">
        <f>+'Таблица №4-ПОД'!J7/'Таблица №4-ПОД'!J$8*100</f>
        <v>0</v>
      </c>
      <c r="I7" s="108">
        <f>+'Таблица №4-ПОД'!K7/'Таблица №4-ПОД'!K$8*100</f>
        <v>0</v>
      </c>
      <c r="J7" s="108">
        <f>+'Таблица №4-ПОД'!L7/'Таблица №4-ПОД'!L$8*100</f>
        <v>6.395348837209303</v>
      </c>
      <c r="K7" s="108">
        <f>+'Таблица №4-ПОД'!M7/'Таблица №4-ПОД'!M$8*100</f>
        <v>9.0909090909090917</v>
      </c>
      <c r="L7" s="108">
        <f>+'Таблица №4-ПОД'!O7/'Таблица №4-ПОД'!O$8*100</f>
        <v>0</v>
      </c>
      <c r="M7" s="108">
        <f>+'Таблица №4-ПОД'!P7/'Таблица №4-ПОД'!P$8*100</f>
        <v>0</v>
      </c>
      <c r="N7" s="108">
        <f>+'Таблица №4-ПОД'!Q7/'Таблица №4-ПОД'!Q$8*100</f>
        <v>2.0289855072463765</v>
      </c>
      <c r="O7" s="108">
        <f>+'Таблица №4-ПОД'!S7/'Таблица №4-ПОД'!S$8*100</f>
        <v>0</v>
      </c>
      <c r="P7" s="108">
        <f>+'Таблица №4-ПОД'!T7/'Таблица №4-ПОД'!T$8*100</f>
        <v>0</v>
      </c>
      <c r="Q7" s="108">
        <f>+'Таблица №4-ПОД'!U7/'Таблица №4-ПОД'!U$8*100</f>
        <v>1.6260162601626018</v>
      </c>
      <c r="R7" s="108">
        <f>+'Таблица №4-ПОД'!W7/'Таблица №4-ПОД'!W$8*100</f>
        <v>0</v>
      </c>
      <c r="S7" s="108">
        <f>+'Таблица №4-ПОД'!X7/'Таблица №4-ПОД'!X$8*100</f>
        <v>0</v>
      </c>
      <c r="T7" s="108">
        <f>+'Таблица №4-ПОД'!Y7/'Таблица №4-ПОД'!Y$8*100</f>
        <v>6.1224489795918364</v>
      </c>
      <c r="U7" s="108">
        <f>+'Таблица №4-ПОД'!AA7/'Таблица №4-ПОД'!AA$8*100</f>
        <v>0</v>
      </c>
      <c r="V7" s="108">
        <f>+'Таблица №4-ПОД'!AB7/'Таблица №4-ПОД'!AB$8*100</f>
        <v>0</v>
      </c>
      <c r="W7" s="108">
        <f>+'Таблица №4-ПОД'!AC7/'Таблица №4-ПОД'!AC$8*100</f>
        <v>0</v>
      </c>
      <c r="X7" s="108">
        <f>+'Таблица №4-ПОД'!AE7/'Таблица №4-ПОД'!AE$8*100</f>
        <v>0</v>
      </c>
      <c r="Y7" s="108">
        <f>+'Таблица №4-ПОД'!AF7/'Таблица №4-ПОД'!AF$8*100</f>
        <v>0</v>
      </c>
      <c r="Z7" s="108">
        <f>+'Таблица №4-ПОД'!AG7/'Таблица №4-ПОД'!AG$8*100</f>
        <v>4</v>
      </c>
      <c r="AA7" s="108">
        <f>+'Таблица №4-ПОД'!AI7/'Таблица №4-ПОД'!AI$8*100</f>
        <v>0</v>
      </c>
      <c r="AB7" s="108">
        <f>+'Таблица №4-ПОД'!AJ7/'Таблица №4-ПОД'!AJ$8*100</f>
        <v>0</v>
      </c>
      <c r="AC7" s="108">
        <f>+'Таблица №4-ПОД'!AK7/'Таблица №4-ПОД'!AK$8*100</f>
        <v>0</v>
      </c>
      <c r="AD7" s="108">
        <f>+'Таблица №4-ПОД'!AM7/'Таблица №4-ПОД'!AM$8*100</f>
        <v>0</v>
      </c>
      <c r="AE7" s="108">
        <f>+'Таблица №4-ПОД'!AN7/'Таблица №4-ПОД'!AN$8*100</f>
        <v>0</v>
      </c>
      <c r="AF7" s="108">
        <f>+'Таблица №4-ПОД'!AO7/'Таблица №4-ПОД'!AO$8*100</f>
        <v>9.2592592592592595</v>
      </c>
      <c r="AG7" s="108">
        <f>+'Таблица №4-ПОД'!AQ7/'Таблица №4-ПОД'!AQ$8*100</f>
        <v>0</v>
      </c>
      <c r="AH7" s="108">
        <f>+'Таблица №4-ПОД'!AR7/'Таблица №4-ПОД'!AR$8*100</f>
        <v>0</v>
      </c>
      <c r="AI7" s="108">
        <f>+'Таблица №4-ПОД'!AS7/'Таблица №4-ПОД'!AS$8*100</f>
        <v>3.2473734479465137</v>
      </c>
      <c r="AJ7" s="108">
        <f>+'Таблица №4-ПОД'!AT7/'Таблица №4-ПОД'!AT$8*100</f>
        <v>9.0909090909090917</v>
      </c>
    </row>
    <row r="8" spans="1:36" s="33" customFormat="1" ht="39.950000000000003" customHeight="1" x14ac:dyDescent="0.3">
      <c r="A8" s="53" t="s">
        <v>30</v>
      </c>
      <c r="B8" s="108">
        <f t="shared" ref="B8:AI8" si="0">+SUM(B5:B7)</f>
        <v>100</v>
      </c>
      <c r="C8" s="108">
        <f t="shared" si="0"/>
        <v>100</v>
      </c>
      <c r="D8" s="108">
        <f t="shared" si="0"/>
        <v>100</v>
      </c>
      <c r="E8" s="108">
        <f t="shared" si="0"/>
        <v>100</v>
      </c>
      <c r="F8" s="108">
        <f t="shared" si="0"/>
        <v>100</v>
      </c>
      <c r="G8" s="108">
        <f t="shared" si="0"/>
        <v>100</v>
      </c>
      <c r="H8" s="108">
        <f t="shared" si="0"/>
        <v>100</v>
      </c>
      <c r="I8" s="108">
        <f t="shared" si="0"/>
        <v>100</v>
      </c>
      <c r="J8" s="108">
        <f t="shared" si="0"/>
        <v>100</v>
      </c>
      <c r="K8" s="108">
        <f t="shared" si="0"/>
        <v>100.00000000000001</v>
      </c>
      <c r="L8" s="108">
        <f t="shared" si="0"/>
        <v>100</v>
      </c>
      <c r="M8" s="108">
        <f t="shared" si="0"/>
        <v>100</v>
      </c>
      <c r="N8" s="108">
        <f t="shared" si="0"/>
        <v>100</v>
      </c>
      <c r="O8" s="108">
        <f t="shared" si="0"/>
        <v>100</v>
      </c>
      <c r="P8" s="108">
        <f t="shared" si="0"/>
        <v>100.00000000000001</v>
      </c>
      <c r="Q8" s="108">
        <f t="shared" si="0"/>
        <v>100</v>
      </c>
      <c r="R8" s="108">
        <f t="shared" si="0"/>
        <v>100</v>
      </c>
      <c r="S8" s="108">
        <f t="shared" si="0"/>
        <v>100</v>
      </c>
      <c r="T8" s="108">
        <f t="shared" si="0"/>
        <v>100</v>
      </c>
      <c r="U8" s="108">
        <f t="shared" si="0"/>
        <v>100</v>
      </c>
      <c r="V8" s="108">
        <f t="shared" si="0"/>
        <v>100</v>
      </c>
      <c r="W8" s="108">
        <f t="shared" si="0"/>
        <v>100</v>
      </c>
      <c r="X8" s="108">
        <f t="shared" si="0"/>
        <v>100</v>
      </c>
      <c r="Y8" s="108">
        <f t="shared" si="0"/>
        <v>100</v>
      </c>
      <c r="Z8" s="108">
        <f t="shared" si="0"/>
        <v>100</v>
      </c>
      <c r="AA8" s="108">
        <f t="shared" si="0"/>
        <v>100</v>
      </c>
      <c r="AB8" s="108">
        <f t="shared" si="0"/>
        <v>100</v>
      </c>
      <c r="AC8" s="108">
        <f t="shared" si="0"/>
        <v>100</v>
      </c>
      <c r="AD8" s="108">
        <f t="shared" si="0"/>
        <v>100</v>
      </c>
      <c r="AE8" s="108">
        <f t="shared" si="0"/>
        <v>100</v>
      </c>
      <c r="AF8" s="108">
        <f t="shared" si="0"/>
        <v>100</v>
      </c>
      <c r="AG8" s="108">
        <f t="shared" si="0"/>
        <v>100</v>
      </c>
      <c r="AH8" s="108">
        <f t="shared" si="0"/>
        <v>100</v>
      </c>
      <c r="AI8" s="108">
        <f t="shared" si="0"/>
        <v>100</v>
      </c>
      <c r="AJ8" s="108">
        <f>+SUM(AJ5:AJ7)</f>
        <v>100.00000000000001</v>
      </c>
    </row>
  </sheetData>
  <mergeCells count="14">
    <mergeCell ref="X3:Z3"/>
    <mergeCell ref="AA3:AC3"/>
    <mergeCell ref="AG3:AJ3"/>
    <mergeCell ref="A1:AJ1"/>
    <mergeCell ref="A2:AJ2"/>
    <mergeCell ref="A3:A4"/>
    <mergeCell ref="B3:D3"/>
    <mergeCell ref="E3:G3"/>
    <mergeCell ref="H3:K3"/>
    <mergeCell ref="L3:N3"/>
    <mergeCell ref="O3:Q3"/>
    <mergeCell ref="R3:T3"/>
    <mergeCell ref="U3:W3"/>
    <mergeCell ref="AD3:AF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4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H20"/>
  <sheetViews>
    <sheetView showGridLines="0" zoomScale="90" zoomScaleNormal="90" workbookViewId="0">
      <selection sqref="A1:E1"/>
    </sheetView>
  </sheetViews>
  <sheetFormatPr defaultColWidth="9.140625" defaultRowHeight="13.5" customHeight="1" x14ac:dyDescent="0.25"/>
  <cols>
    <col min="1" max="1" width="59.42578125" style="9" customWidth="1"/>
    <col min="2" max="5" width="12.42578125" style="7" customWidth="1"/>
    <col min="6" max="16384" width="9.140625" style="7"/>
  </cols>
  <sheetData>
    <row r="1" spans="1:8" ht="40.5" customHeight="1" x14ac:dyDescent="0.25">
      <c r="A1" s="168" t="s">
        <v>77</v>
      </c>
      <c r="B1" s="168"/>
      <c r="C1" s="168"/>
      <c r="D1" s="168"/>
      <c r="E1" s="168"/>
    </row>
    <row r="2" spans="1:8" ht="13.5" customHeight="1" x14ac:dyDescent="0.25">
      <c r="A2" s="21"/>
      <c r="B2" s="10"/>
    </row>
    <row r="3" spans="1:8" ht="30.75" customHeight="1" x14ac:dyDescent="0.25">
      <c r="A3" s="175" t="s">
        <v>51</v>
      </c>
      <c r="B3" s="100">
        <v>2024</v>
      </c>
      <c r="C3" s="169">
        <v>2025</v>
      </c>
      <c r="D3" s="170"/>
      <c r="E3" s="171"/>
    </row>
    <row r="4" spans="1:8" ht="32.25" customHeight="1" x14ac:dyDescent="0.25">
      <c r="A4" s="176"/>
      <c r="B4" s="76">
        <v>12</v>
      </c>
      <c r="C4" s="76">
        <v>1</v>
      </c>
      <c r="D4" s="76">
        <v>2</v>
      </c>
      <c r="E4" s="76">
        <v>3</v>
      </c>
    </row>
    <row r="5" spans="1:8" ht="35.1" customHeight="1" x14ac:dyDescent="0.25">
      <c r="A5" s="12" t="s">
        <v>16</v>
      </c>
      <c r="B5" s="109">
        <v>1231013</v>
      </c>
      <c r="C5" s="109">
        <v>1230140</v>
      </c>
      <c r="D5" s="109">
        <v>1229323</v>
      </c>
      <c r="E5" s="109">
        <v>1228457</v>
      </c>
      <c r="H5" s="61"/>
    </row>
    <row r="6" spans="1:8" ht="35.1" customHeight="1" x14ac:dyDescent="0.25">
      <c r="A6" s="12" t="s">
        <v>17</v>
      </c>
      <c r="B6" s="109">
        <v>438989</v>
      </c>
      <c r="C6" s="109">
        <v>438693</v>
      </c>
      <c r="D6" s="109">
        <v>436479</v>
      </c>
      <c r="E6" s="109">
        <v>436535</v>
      </c>
      <c r="H6" s="61"/>
    </row>
    <row r="7" spans="1:8" ht="35.1" customHeight="1" x14ac:dyDescent="0.25">
      <c r="A7" s="85" t="s">
        <v>63</v>
      </c>
      <c r="B7" s="109">
        <v>1002712</v>
      </c>
      <c r="C7" s="109">
        <v>1001440</v>
      </c>
      <c r="D7" s="109">
        <v>1008228</v>
      </c>
      <c r="E7" s="109">
        <v>1006907</v>
      </c>
      <c r="H7" s="61"/>
    </row>
    <row r="8" spans="1:8" ht="35.1" customHeight="1" x14ac:dyDescent="0.25">
      <c r="A8" s="12" t="s">
        <v>5</v>
      </c>
      <c r="B8" s="109">
        <v>1046629</v>
      </c>
      <c r="C8" s="109">
        <v>1045663</v>
      </c>
      <c r="D8" s="109">
        <v>1054372</v>
      </c>
      <c r="E8" s="109">
        <v>1053604</v>
      </c>
      <c r="H8" s="61"/>
    </row>
    <row r="9" spans="1:8" ht="35.1" customHeight="1" x14ac:dyDescent="0.25">
      <c r="A9" s="26" t="s">
        <v>66</v>
      </c>
      <c r="B9" s="109">
        <v>482909</v>
      </c>
      <c r="C9" s="109">
        <v>482716</v>
      </c>
      <c r="D9" s="109">
        <v>494227</v>
      </c>
      <c r="E9" s="109">
        <v>494096</v>
      </c>
      <c r="H9" s="61"/>
    </row>
    <row r="10" spans="1:8" ht="34.5" customHeight="1" x14ac:dyDescent="0.25">
      <c r="A10" s="85" t="s">
        <v>86</v>
      </c>
      <c r="B10" s="109">
        <v>406241</v>
      </c>
      <c r="C10" s="109">
        <v>406028</v>
      </c>
      <c r="D10" s="109">
        <v>405261</v>
      </c>
      <c r="E10" s="109">
        <v>405164</v>
      </c>
      <c r="H10" s="61"/>
    </row>
    <row r="11" spans="1:8" ht="35.1" customHeight="1" x14ac:dyDescent="0.25">
      <c r="A11" s="24" t="s">
        <v>87</v>
      </c>
      <c r="B11" s="109">
        <v>196423</v>
      </c>
      <c r="C11" s="109">
        <v>196446</v>
      </c>
      <c r="D11" s="109">
        <v>194409</v>
      </c>
      <c r="E11" s="109">
        <v>194441</v>
      </c>
      <c r="H11" s="61"/>
    </row>
    <row r="12" spans="1:8" ht="35.1" customHeight="1" x14ac:dyDescent="0.25">
      <c r="A12" s="20" t="s">
        <v>6</v>
      </c>
      <c r="B12" s="109">
        <v>139028</v>
      </c>
      <c r="C12" s="109">
        <v>139056</v>
      </c>
      <c r="D12" s="109">
        <v>140486</v>
      </c>
      <c r="E12" s="109">
        <v>140553</v>
      </c>
      <c r="H12" s="61"/>
    </row>
    <row r="13" spans="1:8" ht="35.1" customHeight="1" x14ac:dyDescent="0.25">
      <c r="A13" s="20" t="s">
        <v>34</v>
      </c>
      <c r="B13" s="109">
        <v>84529</v>
      </c>
      <c r="C13" s="109">
        <v>84523</v>
      </c>
      <c r="D13" s="109">
        <v>84756</v>
      </c>
      <c r="E13" s="109">
        <v>84753</v>
      </c>
      <c r="H13" s="61"/>
    </row>
    <row r="14" spans="1:8" ht="35.1" customHeight="1" x14ac:dyDescent="0.25">
      <c r="A14" s="96" t="s">
        <v>60</v>
      </c>
      <c r="B14" s="109">
        <v>37660</v>
      </c>
      <c r="C14" s="109">
        <v>37812</v>
      </c>
      <c r="D14" s="109">
        <v>43675</v>
      </c>
      <c r="E14" s="109">
        <v>43698</v>
      </c>
      <c r="H14" s="61"/>
    </row>
    <row r="15" spans="1:8" ht="35.1" customHeight="1" x14ac:dyDescent="0.25">
      <c r="A15" s="23" t="s">
        <v>23</v>
      </c>
      <c r="B15" s="109">
        <v>5066133</v>
      </c>
      <c r="C15" s="109">
        <v>5062517</v>
      </c>
      <c r="D15" s="109">
        <v>5091216</v>
      </c>
      <c r="E15" s="118">
        <v>5088208</v>
      </c>
      <c r="G15" s="61"/>
      <c r="H15" s="61"/>
    </row>
    <row r="16" spans="1:8" ht="18.75" customHeight="1" x14ac:dyDescent="0.25">
      <c r="A16" s="8"/>
      <c r="B16" s="83"/>
      <c r="C16" s="83"/>
      <c r="D16" s="83"/>
    </row>
    <row r="17" spans="1:5" ht="21" customHeight="1" x14ac:dyDescent="0.25">
      <c r="A17" s="172" t="s">
        <v>32</v>
      </c>
      <c r="B17" s="173"/>
      <c r="C17" s="173"/>
      <c r="D17" s="173"/>
    </row>
    <row r="18" spans="1:5" ht="21" customHeight="1" x14ac:dyDescent="0.25">
      <c r="A18" s="172" t="s">
        <v>45</v>
      </c>
      <c r="B18" s="174"/>
      <c r="C18" s="174"/>
      <c r="D18" s="174"/>
    </row>
    <row r="19" spans="1:5" ht="21" customHeight="1" x14ac:dyDescent="0.25">
      <c r="A19" s="177" t="s">
        <v>33</v>
      </c>
      <c r="B19" s="177"/>
      <c r="C19" s="177"/>
      <c r="D19" s="177"/>
      <c r="E19" s="177"/>
    </row>
    <row r="20" spans="1:5" ht="13.5" customHeight="1" x14ac:dyDescent="0.25">
      <c r="B20" s="61"/>
      <c r="C20" s="61"/>
      <c r="D20" s="61"/>
    </row>
  </sheetData>
  <mergeCells count="6">
    <mergeCell ref="A19:E19"/>
    <mergeCell ref="A1:E1"/>
    <mergeCell ref="C3:E3"/>
    <mergeCell ref="A17:D17"/>
    <mergeCell ref="A18:D18"/>
    <mergeCell ref="A3:A4"/>
  </mergeCells>
  <phoneticPr fontId="0" type="noConversion"/>
  <conditionalFormatting sqref="B5:E15">
    <cfRule type="duplicateValues" dxfId="0" priority="2"/>
  </conditionalFormatting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90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E15"/>
  <sheetViews>
    <sheetView showGridLines="0" zoomScale="90" zoomScaleNormal="90" workbookViewId="0">
      <selection sqref="A1:E1"/>
    </sheetView>
  </sheetViews>
  <sheetFormatPr defaultColWidth="9.140625" defaultRowHeight="13.5" customHeight="1" x14ac:dyDescent="0.25"/>
  <cols>
    <col min="1" max="1" width="58.28515625" style="13" customWidth="1"/>
    <col min="2" max="4" width="10.42578125" style="10" customWidth="1"/>
    <col min="5" max="16384" width="9.140625" style="10"/>
  </cols>
  <sheetData>
    <row r="1" spans="1:5" ht="42" customHeight="1" x14ac:dyDescent="0.25">
      <c r="A1" s="183" t="s">
        <v>78</v>
      </c>
      <c r="B1" s="183"/>
      <c r="C1" s="183"/>
      <c r="D1" s="183"/>
      <c r="E1" s="183"/>
    </row>
    <row r="2" spans="1:5" ht="18.75" customHeight="1" x14ac:dyDescent="0.25">
      <c r="B2" s="67"/>
      <c r="C2" s="68"/>
      <c r="D2" s="68"/>
      <c r="E2" s="90" t="s">
        <v>20</v>
      </c>
    </row>
    <row r="3" spans="1:5" ht="33.75" customHeight="1" x14ac:dyDescent="0.25">
      <c r="A3" s="178" t="s">
        <v>55</v>
      </c>
      <c r="B3" s="60">
        <v>2024</v>
      </c>
      <c r="C3" s="180">
        <v>2025</v>
      </c>
      <c r="D3" s="181"/>
      <c r="E3" s="182"/>
    </row>
    <row r="4" spans="1:5" ht="27.75" customHeight="1" x14ac:dyDescent="0.25">
      <c r="A4" s="179"/>
      <c r="B4" s="11">
        <v>12</v>
      </c>
      <c r="C4" s="89">
        <v>1</v>
      </c>
      <c r="D4" s="89">
        <v>2</v>
      </c>
      <c r="E4" s="89">
        <v>3</v>
      </c>
    </row>
    <row r="5" spans="1:5" ht="35.1" customHeight="1" x14ac:dyDescent="0.25">
      <c r="A5" s="12" t="s">
        <v>41</v>
      </c>
      <c r="B5" s="110">
        <f>+'Таблица №1-ПФ'!B5/'Таблица №1-ПФ'!B$15*100</f>
        <v>24.298868584776596</v>
      </c>
      <c r="C5" s="110">
        <f>+'Таблица №1-ПФ'!C5/'Таблица №1-ПФ'!C$15*100</f>
        <v>24.298980131819803</v>
      </c>
      <c r="D5" s="110">
        <f>+'Таблица №1-ПФ'!D5/'Таблица №1-ПФ'!D$15*100</f>
        <v>24.145960414957841</v>
      </c>
      <c r="E5" s="119">
        <f>+'Таблица №1-ПФ'!E5/'Таблица №1-ПФ'!E$15*100</f>
        <v>24.143215057246088</v>
      </c>
    </row>
    <row r="6" spans="1:5" ht="35.1" customHeight="1" x14ac:dyDescent="0.25">
      <c r="A6" s="12" t="s">
        <v>42</v>
      </c>
      <c r="B6" s="110">
        <f>+'Таблица №1-ПФ'!B6/'Таблица №1-ПФ'!B$15*100</f>
        <v>8.6651692721055689</v>
      </c>
      <c r="C6" s="110">
        <f>+'Таблица №1-ПФ'!C6/'Таблица №1-ПФ'!C$15*100</f>
        <v>8.6655116417386857</v>
      </c>
      <c r="D6" s="110">
        <f>+'Таблица №1-ПФ'!D6/'Таблица №1-ПФ'!D$15*100</f>
        <v>8.5731778027096084</v>
      </c>
      <c r="E6" s="119">
        <f>+'Таблица №1-ПФ'!E6/'Таблица №1-ПФ'!E$15*100</f>
        <v>8.5793465990384039</v>
      </c>
    </row>
    <row r="7" spans="1:5" ht="35.1" customHeight="1" x14ac:dyDescent="0.25">
      <c r="A7" s="85" t="s">
        <v>68</v>
      </c>
      <c r="B7" s="110">
        <f>+'Таблица №1-ПФ'!B7/'Таблица №1-ПФ'!B$15*100</f>
        <v>19.792453139307632</v>
      </c>
      <c r="C7" s="110">
        <f>+'Таблица №1-ПФ'!C7/'Таблица №1-ПФ'!C$15*100</f>
        <v>19.78146443755152</v>
      </c>
      <c r="D7" s="110">
        <f>+'Таблица №1-ПФ'!D7/'Таблица №1-ПФ'!D$15*100</f>
        <v>19.803284716264248</v>
      </c>
      <c r="E7" s="119">
        <f>+'Таблица №1-ПФ'!E7/'Таблица №1-ПФ'!E$15*100</f>
        <v>19.789029850980935</v>
      </c>
    </row>
    <row r="8" spans="1:5" ht="35.1" customHeight="1" x14ac:dyDescent="0.25">
      <c r="A8" s="12" t="s">
        <v>40</v>
      </c>
      <c r="B8" s="110">
        <f>+'Таблица №1-ПФ'!B8/'Таблица №1-ПФ'!B$15*100</f>
        <v>20.659327340991641</v>
      </c>
      <c r="C8" s="110">
        <f>+'Таблица №1-ПФ'!C8/'Таблица №1-ПФ'!C$15*100</f>
        <v>20.655002244930735</v>
      </c>
      <c r="D8" s="110">
        <f>+'Таблица №1-ПФ'!D8/'Таблица №1-ПФ'!D$15*100</f>
        <v>20.709630076586809</v>
      </c>
      <c r="E8" s="119">
        <f>+'Таблица №1-ПФ'!E8/'Таблица №1-ПФ'!E$15*100</f>
        <v>20.706779282607943</v>
      </c>
    </row>
    <row r="9" spans="1:5" ht="35.1" customHeight="1" x14ac:dyDescent="0.25">
      <c r="A9" s="85" t="s">
        <v>67</v>
      </c>
      <c r="B9" s="110">
        <f>+'Таблица №1-ПФ'!B9/'Таблица №1-ПФ'!B$15*100</f>
        <v>9.5321026905531312</v>
      </c>
      <c r="C9" s="110">
        <f>+'Таблица №1-ПФ'!C9/'Таблица №1-ПФ'!C$15*100</f>
        <v>9.5350988451001744</v>
      </c>
      <c r="D9" s="110">
        <f>+'Таблица №1-ПФ'!D9/'Таблица №1-ПФ'!D$15*100</f>
        <v>9.7074451368788903</v>
      </c>
      <c r="E9" s="119">
        <f>+'Таблица №1-ПФ'!E9/'Таблица №1-ПФ'!E$15*100</f>
        <v>9.7106093147135493</v>
      </c>
    </row>
    <row r="10" spans="1:5" ht="35.1" customHeight="1" x14ac:dyDescent="0.25">
      <c r="A10" s="85" t="s">
        <v>89</v>
      </c>
      <c r="B10" s="110">
        <f>+'Таблица №1-ПФ'!B10/'Таблица №1-ПФ'!B$15*100</f>
        <v>8.0187590811374285</v>
      </c>
      <c r="C10" s="110">
        <f>+'Таблица №1-ПФ'!C10/'Таблица №1-ПФ'!C$15*100</f>
        <v>8.0202792405437844</v>
      </c>
      <c r="D10" s="110">
        <f>+'Таблица №1-ПФ'!D10/'Таблица №1-ПФ'!D$15*100</f>
        <v>7.9600040540413142</v>
      </c>
      <c r="E10" s="119">
        <f>+'Таблица №1-ПФ'!E10/'Таблица №1-ПФ'!E$15*100</f>
        <v>7.9628034074078728</v>
      </c>
    </row>
    <row r="11" spans="1:5" ht="35.1" customHeight="1" x14ac:dyDescent="0.25">
      <c r="A11" s="59" t="s">
        <v>90</v>
      </c>
      <c r="B11" s="110">
        <f>+'Таблица №1-ПФ'!B11/'Таблица №1-ПФ'!B$15*100</f>
        <v>3.8771781159318159</v>
      </c>
      <c r="C11" s="110">
        <f>+'Таблица №1-ПФ'!C11/'Таблица №1-ПФ'!C$15*100</f>
        <v>3.8804017843298109</v>
      </c>
      <c r="D11" s="110">
        <f>+'Таблица №1-ПФ'!D11/'Таблица №1-ПФ'!D$15*100</f>
        <v>3.8185180121998363</v>
      </c>
      <c r="E11" s="119">
        <f>+'Таблица №1-ПФ'!E11/'Таблица №1-ПФ'!E$15*100</f>
        <v>3.8214043136601332</v>
      </c>
    </row>
    <row r="12" spans="1:5" ht="34.5" customHeight="1" x14ac:dyDescent="0.25">
      <c r="A12" s="3" t="s">
        <v>43</v>
      </c>
      <c r="B12" s="110">
        <f>+'Таблица №1-ПФ'!B12/'Таблица №1-ПФ'!B$15*100</f>
        <v>2.7442627345156554</v>
      </c>
      <c r="C12" s="110">
        <f>+'Таблица №1-ПФ'!C12/'Таблица №1-ПФ'!C$15*100</f>
        <v>2.7467759614436851</v>
      </c>
      <c r="D12" s="110">
        <f>+'Таблица №1-ПФ'!D12/'Таблица №1-ПФ'!D$15*100</f>
        <v>2.7593800773724784</v>
      </c>
      <c r="E12" s="119">
        <f>+'Таблица №1-ПФ'!E12/'Таблица №1-ПФ'!E$15*100</f>
        <v>2.7623281123727645</v>
      </c>
    </row>
    <row r="13" spans="1:5" ht="34.5" customHeight="1" x14ac:dyDescent="0.25">
      <c r="A13" s="20" t="s">
        <v>44</v>
      </c>
      <c r="B13" s="110">
        <f>+'Таблица №1-ПФ'!B13/'Таблица №1-ПФ'!B$15*100</f>
        <v>1.6685112688514099</v>
      </c>
      <c r="C13" s="110">
        <f>+'Таблица №1-ПФ'!C13/'Таблица №1-ПФ'!C$15*100</f>
        <v>1.6695845169507579</v>
      </c>
      <c r="D13" s="110">
        <f>+'Таблица №1-ПФ'!D13/'Таблица №1-ПФ'!D$15*100</f>
        <v>1.6647496393788832</v>
      </c>
      <c r="E13" s="119">
        <f>+'Таблица №1-ПФ'!E13/'Таблица №1-ПФ'!E$15*100</f>
        <v>1.6656748309031393</v>
      </c>
    </row>
    <row r="14" spans="1:5" ht="34.5" customHeight="1" x14ac:dyDescent="0.25">
      <c r="A14" s="96" t="s">
        <v>60</v>
      </c>
      <c r="B14" s="110">
        <f>+'Таблица №1-ПФ'!B14/'Таблица №1-ПФ'!B$15*100</f>
        <v>0.74336777182912495</v>
      </c>
      <c r="C14" s="110">
        <f>+'Таблица №1-ПФ'!C14/'Таблица №1-ПФ'!C$15*100</f>
        <v>0.74690119559104695</v>
      </c>
      <c r="D14" s="110">
        <f>+'Таблица №1-ПФ'!D14/'Таблица №1-ПФ'!D$15*100</f>
        <v>0.85785006961008914</v>
      </c>
      <c r="E14" s="119">
        <f>+'Таблица №1-ПФ'!E14/'Таблица №1-ПФ'!E$15*100</f>
        <v>0.85880923106917018</v>
      </c>
    </row>
    <row r="15" spans="1:5" ht="35.1" customHeight="1" x14ac:dyDescent="0.25">
      <c r="A15" s="23" t="s">
        <v>23</v>
      </c>
      <c r="B15" s="110">
        <f>+SUM(B5:B14)</f>
        <v>100</v>
      </c>
      <c r="C15" s="110">
        <f t="shared" ref="C15:D15" si="0">+SUM(C5:C14)</f>
        <v>100.00000000000001</v>
      </c>
      <c r="D15" s="110">
        <f t="shared" si="0"/>
        <v>100</v>
      </c>
      <c r="E15" s="119">
        <f t="shared" ref="E15" si="1">+SUM(E5:E14)</f>
        <v>100.00000000000001</v>
      </c>
    </row>
  </sheetData>
  <mergeCells count="3">
    <mergeCell ref="A3:A4"/>
    <mergeCell ref="C3:E3"/>
    <mergeCell ref="A1:E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№3-ПОД</vt:lpstr>
      <vt:lpstr>Таблица №3.1-ПОД</vt:lpstr>
      <vt:lpstr>Таблица №4-ПОД</vt:lpstr>
      <vt:lpstr>Таблица №4.1-ПОД</vt:lpstr>
      <vt:lpstr>Таблица №1-ПФ</vt:lpstr>
      <vt:lpstr>Таблица №1.1-ПФ</vt:lpstr>
      <vt:lpstr>Таблица№1.2-ПФ</vt:lpstr>
      <vt:lpstr>Таблица№ 2-ПФ</vt:lpstr>
      <vt:lpstr>Таблица №2.1-ПФ</vt:lpstr>
      <vt:lpstr>Таблица№1-Ф</vt:lpstr>
      <vt:lpstr>Таблица №1.1-Ф</vt:lpstr>
      <vt:lpstr>Таблица №2-Ф</vt:lpstr>
      <vt:lpstr>Таблица №2.1-Ф </vt:lpstr>
      <vt:lpstr>Графика №1-Ф </vt:lpstr>
      <vt:lpstr>Графика №2-Ф </vt:lpstr>
      <vt:lpstr>Графика №3-Ф</vt:lpstr>
      <vt:lpstr>Графика №4-Ф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2025-05-15T12:39:46Z</cp:lastPrinted>
  <dcterms:created xsi:type="dcterms:W3CDTF">2008-05-09T10:07:54Z</dcterms:created>
  <dcterms:modified xsi:type="dcterms:W3CDTF">2025-05-15T12:41:03Z</dcterms:modified>
</cp:coreProperties>
</file>