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<sst xmlns="http://schemas.openxmlformats.org/spreadsheetml/2006/main" count="672" uniqueCount="457">
  <si>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</si>
  <si>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</si>
  <si>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</si>
  <si>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</si>
  <si>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</si>
  <si>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</si>
  <si>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</si>
  <si>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</si>
  <si>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</si>
  <si>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</si>
  <si>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</si>
  <si>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</si>
  <si>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</si>
  <si>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</si>
  <si>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</si>
  <si>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</si>
  <si>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</si>
  <si>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</si>
  <si>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</si>
  <si>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</si>
  <si>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</si>
  <si>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</si>
  <si>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</si>
  <si>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</si>
  <si>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</si>
  <si>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</si>
  <si>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</si>
  <si>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</si>
  <si>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</si>
  <si>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</si>
  <si>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</si>
  <si>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</si>
  <si>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</si>
  <si>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</si>
  <si>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</si>
  <si>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</si>
  <si>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</si>
  <si>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</si>
  <si>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</si>
  <si>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</si>
  <si>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</si>
  <si>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</si>
  <si>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</si>
  <si>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</si>
  <si>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</si>
  <si>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</si>
  <si>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</si>
  <si>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</si>
  <si>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</si>
  <si>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</si>
  <si>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</si>
  <si>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</si>
  <si>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</si>
  <si>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</si>
  <si>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</si>
  <si>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</si>
  <si>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</si>
  <si>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</si>
  <si>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</si>
  <si>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</si>
  <si>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</si>
  <si>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</si>
  <si>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</si>
  <si>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</si>
  <si>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</si>
  <si>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</si>
  <si>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</si>
  <si>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</si>
  <si>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</si>
  <si>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</si>
  <si>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</si>
  <si>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</si>
  <si>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</si>
  <si>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</si>
  <si>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</si>
  <si>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</si>
  <si>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</si>
  <si>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</si>
  <si>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</si>
  <si>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</si>
  <si>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</si>
  <si>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</si>
  <si>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</si>
  <si>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</si>
  <si>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</si>
  <si>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</si>
  <si>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</si>
  <si>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</si>
  <si>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</si>
  <si>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</si>
  <si>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</si>
  <si>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</si>
  <si>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</si>
  <si>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</si>
  <si>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</si>
  <si>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</si>
  <si>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</si>
  <si>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</si>
  <si>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</si>
  <si>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</si>
  <si>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</si>
  <si>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</si>
  <si>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</si>
  <si>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</si>
  <si>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</si>
  <si>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</si>
  <si>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</si>
  <si>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</si>
  <si>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</si>
  <si>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</si>
  <si>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</si>
  <si>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</si>
  <si>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</si>
  <si>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</si>
  <si>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</si>
  <si>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</si>
  <si>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</si>
  <si>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</si>
  <si>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</si>
  <si>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</si>
  <si>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</si>
  <si>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</si>
  <si>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</si>
  <si>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</si>
  <si>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</si>
  <si>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</si>
  <si>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</si>
  <si>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</si>
  <si>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</si>
  <si>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</si>
  <si>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</si>
  <si>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</si>
  <si>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</si>
  <si>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</si>
  <si>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</si>
  <si>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</si>
  <si>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</si>
  <si>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</si>
  <si>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</si>
  <si>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</si>
  <si>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</si>
  <si>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</si>
  <si>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</si>
  <si>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</si>
  <si>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</si>
  <si>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</si>
  <si>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</si>
  <si>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</si>
  <si>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</si>
  <si>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</si>
  <si>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</si>
  <si>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</si>
  <si>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</si>
  <si>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</si>
  <si>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</si>
  <si>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</si>
  <si>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</si>
  <si>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</si>
  <si>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</si>
  <si>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</si>
  <si>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</si>
  <si>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</si>
  <si>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</si>
  <si>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</si>
  <si>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</si>
  <si>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</si>
  <si>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</si>
  <si>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</si>
  <si>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</si>
  <si>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</si>
  <si>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</si>
  <si>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</si>
  <si>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</si>
  <si>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</si>
  <si>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</si>
  <si>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</si>
  <si>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</si>
  <si>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</si>
  <si>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</si>
  <si>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</si>
  <si>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</si>
  <si>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</si>
  <si>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</si>
  <si>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</si>
  <si>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</si>
  <si>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</si>
  <si>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</si>
  <si>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</si>
  <si>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</si>
  <si>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</si>
  <si>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</si>
  <si>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</si>
  <si>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</si>
  <si>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</si>
  <si>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</si>
  <si>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</si>
  <si>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</si>
  <si>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</si>
  <si>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</si>
  <si>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</si>
  <si>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</si>
  <si>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</si>
  <si>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</si>
  <si>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</si>
  <si>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</si>
  <si>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</si>
  <si>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</si>
  <si>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</si>
  <si>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</si>
  <si>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</si>
  <si>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</si>
  <si>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</si>
  <si>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</si>
  <si>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</si>
  <si>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</si>
  <si>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</si>
  <si>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</si>
  <si>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</si>
  <si>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</si>
  <si>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</si>
  <si>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</si>
  <si>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</si>
  <si>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</si>
  <si>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</si>
  <si>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</si>
  <si>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</si>
  <si>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</si>
  <si>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</si>
  <si>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</si>
  <si>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</si>
  <si>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</si>
  <si>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</si>
  <si>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</si>
  <si>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</si>
  <si>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</si>
  <si>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</si>
  <si>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</si>
  <si>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</si>
  <si>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</si>
  <si>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</si>
  <si>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</si>
  <si>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</si>
  <si>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</si>
  <si>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</si>
  <si>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</si>
  <si>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</si>
  <si>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</si>
  <si>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</si>
  <si>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</si>
  <si>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</si>
  <si>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</si>
  <si>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</si>
  <si>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</si>
  <si>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</si>
  <si>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</si>
  <si>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</si>
  <si>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</si>
  <si>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</si>
  <si>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</si>
  <si>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</si>
  <si>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</si>
  <si>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</si>
  <si>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</si>
  <si>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</si>
  <si>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</si>
  <si>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</si>
  <si>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</si>
  <si>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</si>
  <si>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</si>
  <si>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</si>
  <si>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</si>
  <si>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</si>
  <si>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</si>
  <si>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</si>
  <si>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</si>
  <si>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</si>
  <si>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</si>
  <si>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</si>
  <si>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</si>
  <si>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</si>
  <si>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</si>
  <si>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</si>
  <si>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</si>
  <si>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</si>
  <si>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</si>
  <si>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</si>
  <si>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</si>
  <si>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</si>
  <si>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</si>
  <si>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</si>
  <si>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</si>
  <si>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</si>
  <si>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</si>
  <si>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</si>
  <si>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</si>
  <si>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</si>
  <si>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</si>
  <si>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</si>
  <si>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</si>
  <si>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</si>
  <si>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</si>
  <si>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</si>
  <si>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</si>
  <si>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</si>
  <si>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</si>
  <si>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</si>
  <si>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</si>
  <si>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</si>
  <si>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</si>
  <si>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</si>
  <si>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</si>
  <si>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</si>
  <si>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</si>
  <si>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</si>
  <si>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</si>
  <si>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</si>
  <si>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</si>
  <si>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</si>
  <si>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</si>
  <si>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</si>
  <si>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</si>
  <si>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</si>
  <si>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</si>
  <si>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</si>
  <si>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</si>
  <si>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</si>
  <si>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</si>
  <si>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</si>
  <si>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</si>
  <si>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</si>
  <si>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</si>
  <si>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</si>
  <si>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</si>
  <si>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</si>
  <si>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</si>
  <si>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</si>
  <si>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</si>
  <si>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</si>
  <si>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</si>
  <si>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</si>
  <si>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</si>
  <si>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</si>
  <si>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</si>
  <si>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</si>
  <si>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</si>
  <si>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</si>
  <si>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</si>
  <si>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</si>
  <si>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</si>
  <si>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</si>
  <si>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</si>
  <si>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</si>
  <si>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</si>
  <si>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</si>
  <si>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</si>
  <si>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</si>
  <si>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</si>
  <si>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</si>
  <si>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</si>
  <si>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</si>
  <si>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</si>
  <si>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</si>
  <si>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</si>
  <si>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</si>
  <si>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</si>
  <si>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</si>
  <si>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</si>
  <si>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</si>
  <si>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</si>
  <si>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</si>
  <si>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</si>
  <si>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</si>
  <si>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</si>
  <si>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</si>
  <si>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</si>
  <si>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</si>
  <si>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</si>
  <si>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</si>
  <si>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</si>
  <si>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</si>
  <si>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</si>
  <si>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</si>
  <si>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</si>
  <si>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</si>
  <si>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</si>
  <si>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</si>
  <si>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</si>
  <si>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</si>
  <si>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</si>
  <si>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</si>
  <si>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</si>
  <si>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</si>
  <si>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</si>
  <si>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</si>
  <si>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</si>
  <si>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</si>
  <si>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</si>
  <si>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</si>
  <si>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</si>
  <si>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</si>
  <si>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</si>
  <si>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</si>
  <si>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</si>
  <si>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</si>
  <si>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</si>
  <si>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</si>
  <si>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</si>
  <si>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</si>
  <si>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</si>
  <si>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</si>
  <si>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</si>
  <si>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</si>
  <si>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</si>
  <si>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</si>
  <si>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</si>
  <si>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</si>
  <si>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</si>
  <si>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</si>
  <si>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</si>
  <si>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</si>
  <si>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</si>
  <si>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</si>
  <si>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</si>
  <si>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</si>
  <si>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</si>
  <si>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</si>
  <si>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</si>
  <si>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</si>
  <si>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</si>
  <si>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</si>
  <si>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</si>
  <si>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</si>
  <si>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</si>
  <si>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</si>
  <si>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</si>
  <si>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</si>
  <si>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</si>
  <si>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</si>
  <si>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</si>
  <si>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</si>
  <si>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</si>
  <si>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</si>
  <si>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</si>
  <si>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</si>
  <si>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</si>
  <si>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</si>
  <si>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</si>
  <si>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</si>
  <si>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</si>
  <si>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</si>
  <si>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</si>
  <si>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</si>
  <si>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</si>
  <si>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</si>
  <si>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</si>
  <si>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</si>
  <si>
    <t>гр.София, ул.Будапеща 16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</si>
</sst>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1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68" fontId="149" fillId="32" borderId="0" xfId="65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0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1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2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3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1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29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29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4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65" applyNumberFormat="1" applyFont="1" applyFill="1" applyBorder="1" applyAlignment="1" applyProtection="1">
      <alignment/>
      <protection/>
    </xf>
    <xf numFmtId="38" fontId="21" fillId="42" borderId="53" xfId="65" applyNumberFormat="1" applyFont="1" applyFill="1" applyBorder="1" applyAlignment="1" applyProtection="1">
      <alignment/>
      <protection/>
    </xf>
    <xf numFmtId="38" fontId="21" fillId="42" borderId="46" xfId="65" applyNumberFormat="1" applyFont="1" applyFill="1" applyBorder="1" applyAlignment="1" applyProtection="1">
      <alignment/>
      <protection/>
    </xf>
    <xf numFmtId="38" fontId="21" fillId="42" borderId="47" xfId="65" applyNumberFormat="1" applyFont="1" applyFill="1" applyBorder="1" applyAlignment="1" applyProtection="1">
      <alignment/>
      <protection/>
    </xf>
    <xf numFmtId="38" fontId="21" fillId="42" borderId="48" xfId="65" applyNumberFormat="1" applyFont="1" applyFill="1" applyBorder="1" applyAlignment="1" applyProtection="1">
      <alignment/>
      <protection/>
    </xf>
    <xf numFmtId="38" fontId="21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1" fillId="42" borderId="42" xfId="65" applyNumberFormat="1" applyFont="1" applyFill="1" applyBorder="1" applyAlignment="1" applyProtection="1">
      <alignment/>
      <protection/>
    </xf>
    <xf numFmtId="38" fontId="21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55" fillId="33" borderId="26" xfId="0" applyNumberFormat="1" applyFont="1" applyFill="1" applyBorder="1" applyAlignment="1" applyProtection="1">
      <alignment horizontal="center"/>
      <protection locked="0"/>
    </xf>
    <xf numFmtId="177" fontId="155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1" fillId="42" borderId="50" xfId="65" applyNumberFormat="1" applyFont="1" applyFill="1" applyBorder="1" applyAlignment="1" applyProtection="1">
      <alignment/>
      <protection/>
    </xf>
    <xf numFmtId="38" fontId="21" fillId="42" borderId="58" xfId="65" applyNumberFormat="1" applyFont="1" applyFill="1" applyBorder="1" applyAlignment="1" applyProtection="1">
      <alignment/>
      <protection/>
    </xf>
    <xf numFmtId="38" fontId="21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6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29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29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29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29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29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29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29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29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57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1" fillId="42" borderId="41" xfId="65" applyNumberFormat="1" applyFont="1" applyFill="1" applyBorder="1" applyAlignment="1" applyProtection="1">
      <alignment horizontal="center"/>
      <protection/>
    </xf>
    <xf numFmtId="38" fontId="21" fillId="42" borderId="42" xfId="65" applyNumberFormat="1" applyFont="1" applyFill="1" applyBorder="1" applyAlignment="1" applyProtection="1">
      <alignment horizontal="center"/>
      <protection/>
    </xf>
    <xf numFmtId="38" fontId="21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58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1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59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2" fillId="39" borderId="101" xfId="0" applyNumberFormat="1" applyFont="1" applyFill="1" applyBorder="1" applyAlignment="1" applyProtection="1" quotePrefix="1">
      <alignment horizontal="center"/>
      <protection/>
    </xf>
    <xf numFmtId="185" fontId="158" fillId="40" borderId="101" xfId="0" applyNumberFormat="1" applyFont="1" applyFill="1" applyBorder="1" applyAlignment="1" applyProtection="1" quotePrefix="1">
      <alignment horizontal="center"/>
      <protection/>
    </xf>
    <xf numFmtId="185" fontId="159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8" fillId="38" borderId="104" xfId="0" applyNumberFormat="1" applyFont="1" applyFill="1" applyBorder="1" applyAlignment="1" applyProtection="1">
      <alignment horizontal="center"/>
      <protection/>
    </xf>
    <xf numFmtId="176" fontId="160" fillId="38" borderId="103" xfId="0" applyNumberFormat="1" applyFont="1" applyFill="1" applyBorder="1" applyAlignment="1" applyProtection="1">
      <alignment horizontal="center"/>
      <protection/>
    </xf>
    <xf numFmtId="176" fontId="160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8" fontId="161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29" fillId="42" borderId="107" xfId="0" applyNumberFormat="1" applyFont="1" applyFill="1" applyBorder="1" applyAlignment="1" applyProtection="1">
      <alignment/>
      <protection/>
    </xf>
    <xf numFmtId="178" fontId="29" fillId="42" borderId="91" xfId="0" applyNumberFormat="1" applyFont="1" applyFill="1" applyBorder="1" applyAlignment="1" applyProtection="1">
      <alignment/>
      <protection/>
    </xf>
    <xf numFmtId="178" fontId="29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29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2" fillId="47" borderId="0" xfId="61" applyFont="1" applyFill="1" applyBorder="1" applyAlignment="1" applyProtection="1">
      <alignment horizontal="center"/>
      <protection/>
    </xf>
    <xf numFmtId="168" fontId="161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3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3" fillId="35" borderId="0" xfId="64" applyFont="1" applyFill="1" applyBorder="1" applyAlignment="1" applyProtection="1">
      <alignment/>
      <protection/>
    </xf>
    <xf numFmtId="0" fontId="162" fillId="33" borderId="0" xfId="61" applyFont="1" applyFill="1" applyBorder="1" applyAlignment="1" applyProtection="1">
      <alignment horizontal="center"/>
      <protection/>
    </xf>
    <xf numFmtId="166" fontId="54" fillId="49" borderId="26" xfId="64" applyNumberFormat="1" applyFont="1" applyFill="1" applyBorder="1" applyAlignment="1" applyProtection="1">
      <alignment horizontal="center" vertical="center"/>
      <protection locked="0"/>
    </xf>
    <xf numFmtId="168" fontId="147" fillId="32" borderId="0" xfId="65" applyNumberFormat="1" applyFont="1" applyFill="1" applyAlignment="1" applyProtection="1">
      <alignment/>
      <protection/>
    </xf>
    <xf numFmtId="0" fontId="149" fillId="35" borderId="0" xfId="64" applyFont="1" applyFill="1" applyBorder="1" applyProtection="1">
      <alignment/>
      <protection/>
    </xf>
    <xf numFmtId="0" fontId="164" fillId="35" borderId="0" xfId="64" applyFont="1" applyFill="1" applyBorder="1" applyProtection="1">
      <alignment/>
      <protection/>
    </xf>
    <xf numFmtId="0" fontId="164" fillId="35" borderId="0" xfId="64" applyFont="1" applyFill="1" applyProtection="1">
      <alignment/>
      <protection/>
    </xf>
    <xf numFmtId="174" fontId="165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66" fillId="33" borderId="26" xfId="64" applyNumberFormat="1" applyFont="1" applyFill="1" applyBorder="1" applyAlignment="1" applyProtection="1">
      <alignment horizontal="center" vertical="center"/>
      <protection/>
    </xf>
    <xf numFmtId="166" fontId="167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68" fillId="33" borderId="70" xfId="0" applyNumberFormat="1" applyFont="1" applyFill="1" applyBorder="1" applyAlignment="1" applyProtection="1" quotePrefix="1">
      <alignment/>
      <protection/>
    </xf>
    <xf numFmtId="168" fontId="169" fillId="33" borderId="70" xfId="0" applyNumberFormat="1" applyFont="1" applyFill="1" applyBorder="1" applyAlignment="1" applyProtection="1" quotePrefix="1">
      <alignment/>
      <protection/>
    </xf>
    <xf numFmtId="168" fontId="168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68" fillId="33" borderId="115" xfId="0" applyNumberFormat="1" applyFont="1" applyFill="1" applyBorder="1" applyAlignment="1" applyProtection="1" quotePrefix="1">
      <alignment/>
      <protection/>
    </xf>
    <xf numFmtId="168" fontId="168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68" fillId="32" borderId="115" xfId="0" applyNumberFormat="1" applyFont="1" applyFill="1" applyBorder="1" applyAlignment="1" applyProtection="1" quotePrefix="1">
      <alignment/>
      <protection/>
    </xf>
    <xf numFmtId="168" fontId="169" fillId="32" borderId="31" xfId="0" applyNumberFormat="1" applyFont="1" applyFill="1" applyBorder="1" applyAlignment="1" applyProtection="1" quotePrefix="1">
      <alignment/>
      <protection/>
    </xf>
    <xf numFmtId="168" fontId="168" fillId="33" borderId="85" xfId="0" applyNumberFormat="1" applyFont="1" applyFill="1" applyBorder="1" applyAlignment="1" applyProtection="1" quotePrefix="1">
      <alignment/>
      <protection/>
    </xf>
    <xf numFmtId="168" fontId="169" fillId="33" borderId="86" xfId="0" applyNumberFormat="1" applyFont="1" applyFill="1" applyBorder="1" applyAlignment="1" applyProtection="1" quotePrefix="1">
      <alignment/>
      <protection/>
    </xf>
    <xf numFmtId="168" fontId="169" fillId="33" borderId="31" xfId="0" applyNumberFormat="1" applyFont="1" applyFill="1" applyBorder="1" applyAlignment="1" applyProtection="1" quotePrefix="1">
      <alignment/>
      <protection/>
    </xf>
    <xf numFmtId="0" fontId="30" fillId="33" borderId="116" xfId="64" applyFont="1" applyFill="1" applyBorder="1" applyProtection="1">
      <alignment/>
      <protection/>
    </xf>
    <xf numFmtId="0" fontId="30" fillId="33" borderId="42" xfId="64" applyFont="1" applyFill="1" applyBorder="1" applyProtection="1">
      <alignment/>
      <protection/>
    </xf>
    <xf numFmtId="0" fontId="30" fillId="33" borderId="28" xfId="64" applyFont="1" applyFill="1" applyBorder="1" applyProtection="1">
      <alignment/>
      <protection/>
    </xf>
    <xf numFmtId="176" fontId="34" fillId="50" borderId="117" xfId="0" applyNumberFormat="1" applyFont="1" applyFill="1" applyBorder="1" applyAlignment="1" applyProtection="1">
      <alignment horizontal="center"/>
      <protection/>
    </xf>
    <xf numFmtId="176" fontId="35" fillId="41" borderId="117" xfId="0" applyNumberFormat="1" applyFont="1" applyFill="1" applyBorder="1" applyAlignment="1" applyProtection="1">
      <alignment horizontal="center"/>
      <protection/>
    </xf>
    <xf numFmtId="176" fontId="170" fillId="50" borderId="117" xfId="0" applyNumberFormat="1" applyFont="1" applyFill="1" applyBorder="1" applyAlignment="1" applyProtection="1">
      <alignment horizontal="center"/>
      <protection/>
    </xf>
    <xf numFmtId="176" fontId="171" fillId="41" borderId="117" xfId="0" applyNumberFormat="1" applyFont="1" applyFill="1" applyBorder="1" applyAlignment="1" applyProtection="1">
      <alignment horizontal="center"/>
      <protection/>
    </xf>
    <xf numFmtId="176" fontId="34" fillId="51" borderId="117" xfId="0" applyNumberFormat="1" applyFont="1" applyFill="1" applyBorder="1" applyAlignment="1" applyProtection="1">
      <alignment horizontal="center"/>
      <protection/>
    </xf>
    <xf numFmtId="176" fontId="35" fillId="51" borderId="117" xfId="0" applyNumberFormat="1" applyFont="1" applyFill="1" applyBorder="1" applyAlignment="1" applyProtection="1">
      <alignment horizontal="center"/>
      <protection/>
    </xf>
    <xf numFmtId="176" fontId="172" fillId="51" borderId="117" xfId="0" applyNumberFormat="1" applyFont="1" applyFill="1" applyBorder="1" applyAlignment="1" applyProtection="1">
      <alignment horizontal="center"/>
      <protection/>
    </xf>
    <xf numFmtId="176" fontId="171" fillId="51" borderId="117" xfId="0" applyNumberFormat="1" applyFont="1" applyFill="1" applyBorder="1" applyAlignment="1" applyProtection="1">
      <alignment horizontal="center"/>
      <protection/>
    </xf>
    <xf numFmtId="176" fontId="34" fillId="52" borderId="117" xfId="0" applyNumberFormat="1" applyFont="1" applyFill="1" applyBorder="1" applyAlignment="1" applyProtection="1">
      <alignment horizontal="center"/>
      <protection/>
    </xf>
    <xf numFmtId="176" fontId="35" fillId="52" borderId="117" xfId="0" applyNumberFormat="1" applyFont="1" applyFill="1" applyBorder="1" applyAlignment="1" applyProtection="1">
      <alignment horizontal="center"/>
      <protection/>
    </xf>
    <xf numFmtId="176" fontId="173" fillId="52" borderId="117" xfId="0" applyNumberFormat="1" applyFont="1" applyFill="1" applyBorder="1" applyAlignment="1" applyProtection="1">
      <alignment horizontal="center"/>
      <protection/>
    </xf>
    <xf numFmtId="176" fontId="174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8" fillId="38" borderId="119" xfId="0" applyNumberFormat="1" applyFont="1" applyFill="1" applyBorder="1" applyAlignment="1" applyProtection="1">
      <alignment horizontal="center"/>
      <protection/>
    </xf>
    <xf numFmtId="176" fontId="160" fillId="38" borderId="118" xfId="0" applyNumberFormat="1" applyFont="1" applyFill="1" applyBorder="1" applyAlignment="1" applyProtection="1">
      <alignment horizontal="center"/>
      <protection/>
    </xf>
    <xf numFmtId="176" fontId="160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29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5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29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29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29" fillId="42" borderId="10" xfId="0" applyNumberFormat="1" applyFont="1" applyFill="1" applyBorder="1" applyAlignment="1" applyProtection="1">
      <alignment/>
      <protection locked="0"/>
    </xf>
    <xf numFmtId="168" fontId="161" fillId="32" borderId="0" xfId="0" applyNumberFormat="1" applyFont="1" applyFill="1" applyBorder="1" applyAlignment="1" applyProtection="1" quotePrefix="1">
      <alignment horizontal="center"/>
      <protection/>
    </xf>
    <xf numFmtId="168" fontId="161" fillId="33" borderId="0" xfId="0" applyNumberFormat="1" applyFont="1" applyFill="1" applyBorder="1" applyAlignment="1" applyProtection="1" quotePrefix="1">
      <alignment horizontal="center"/>
      <protection/>
    </xf>
    <xf numFmtId="0" fontId="162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49" fillId="38" borderId="0" xfId="57" applyFont="1" applyFill="1" applyBorder="1" quotePrefix="1">
      <alignment/>
      <protection/>
    </xf>
    <xf numFmtId="189" fontId="21" fillId="33" borderId="0" xfId="58" applyNumberFormat="1" applyFont="1" applyFill="1" applyBorder="1" applyAlignment="1">
      <alignment/>
      <protection/>
    </xf>
    <xf numFmtId="191" fontId="21" fillId="32" borderId="68" xfId="58" applyNumberFormat="1" applyFont="1" applyFill="1" applyBorder="1" applyAlignment="1">
      <alignment/>
      <protection/>
    </xf>
    <xf numFmtId="191" fontId="21" fillId="32" borderId="18" xfId="58" applyNumberFormat="1" applyFont="1" applyFill="1" applyBorder="1" applyAlignment="1">
      <alignment/>
      <protection/>
    </xf>
    <xf numFmtId="191" fontId="21" fillId="32" borderId="21" xfId="58" applyNumberFormat="1" applyFont="1" applyFill="1" applyBorder="1" applyAlignment="1">
      <alignment/>
      <protection/>
    </xf>
    <xf numFmtId="191" fontId="21" fillId="44" borderId="68" xfId="58" applyNumberFormat="1" applyFont="1" applyFill="1" applyBorder="1" applyAlignment="1">
      <alignment/>
      <protection/>
    </xf>
    <xf numFmtId="191" fontId="21" fillId="44" borderId="18" xfId="58" applyNumberFormat="1" applyFont="1" applyFill="1" applyBorder="1" applyAlignment="1">
      <alignment/>
      <protection/>
    </xf>
    <xf numFmtId="191" fontId="21" fillId="44" borderId="21" xfId="58" applyNumberFormat="1" applyFont="1" applyFill="1" applyBorder="1" applyAlignment="1">
      <alignment/>
      <protection/>
    </xf>
    <xf numFmtId="195" fontId="21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76" fillId="39" borderId="26" xfId="0" applyNumberFormat="1" applyFont="1" applyFill="1" applyBorder="1" applyAlignment="1" applyProtection="1">
      <alignment horizontal="center"/>
      <protection/>
    </xf>
    <xf numFmtId="174" fontId="177" fillId="39" borderId="26" xfId="0" applyNumberFormat="1" applyFont="1" applyFill="1" applyBorder="1" applyAlignment="1" applyProtection="1">
      <alignment horizontal="center"/>
      <protection/>
    </xf>
    <xf numFmtId="185" fontId="152" fillId="39" borderId="26" xfId="0" applyNumberFormat="1" applyFont="1" applyFill="1" applyBorder="1" applyAlignment="1" applyProtection="1" quotePrefix="1">
      <alignment horizontal="center"/>
      <protection/>
    </xf>
    <xf numFmtId="173" fontId="153" fillId="40" borderId="26" xfId="0" applyNumberFormat="1" applyFont="1" applyFill="1" applyBorder="1" applyAlignment="1" applyProtection="1" quotePrefix="1">
      <alignment horizontal="center"/>
      <protection/>
    </xf>
    <xf numFmtId="185" fontId="158" fillId="40" borderId="26" xfId="0" applyNumberFormat="1" applyFont="1" applyFill="1" applyBorder="1" applyAlignment="1" applyProtection="1" quotePrefix="1">
      <alignment horizontal="center"/>
      <protection/>
    </xf>
    <xf numFmtId="173" fontId="158" fillId="40" borderId="26" xfId="0" applyNumberFormat="1" applyFont="1" applyFill="1" applyBorder="1" applyAlignment="1" applyProtection="1" quotePrefix="1">
      <alignment horizontal="center"/>
      <protection/>
    </xf>
    <xf numFmtId="173" fontId="165" fillId="48" borderId="26" xfId="0" applyNumberFormat="1" applyFont="1" applyFill="1" applyBorder="1" applyAlignment="1" applyProtection="1" quotePrefix="1">
      <alignment horizontal="center"/>
      <protection/>
    </xf>
    <xf numFmtId="185" fontId="159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78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204" fontId="21" fillId="33" borderId="0" xfId="58" applyNumberFormat="1" applyFont="1" applyFill="1" applyBorder="1" applyAlignment="1">
      <alignment/>
      <protection/>
    </xf>
    <xf numFmtId="171" fontId="21" fillId="33" borderId="0" xfId="57" applyNumberFormat="1" applyFont="1" applyFill="1" applyBorder="1" applyAlignment="1">
      <alignment/>
      <protection/>
    </xf>
    <xf numFmtId="173" fontId="21" fillId="33" borderId="0" xfId="57" applyNumberFormat="1" applyFont="1" applyFill="1" applyBorder="1" applyAlignment="1">
      <alignment/>
      <protection/>
    </xf>
    <xf numFmtId="189" fontId="18" fillId="54" borderId="19" xfId="58" applyNumberFormat="1" applyFont="1" applyFill="1" applyBorder="1" applyAlignment="1">
      <alignment/>
      <protection/>
    </xf>
    <xf numFmtId="189" fontId="18" fillId="54" borderId="68" xfId="58" applyNumberFormat="1" applyFont="1" applyFill="1" applyBorder="1" applyAlignment="1">
      <alignment/>
      <protection/>
    </xf>
    <xf numFmtId="189" fontId="18" fillId="54" borderId="20" xfId="58" applyNumberFormat="1" applyFont="1" applyFill="1" applyBorder="1" applyAlignment="1">
      <alignment/>
      <protection/>
    </xf>
    <xf numFmtId="189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79" fillId="39" borderId="101" xfId="0" applyNumberFormat="1" applyFont="1" applyFill="1" applyBorder="1" applyAlignment="1" applyProtection="1" quotePrefix="1">
      <alignment horizontal="center"/>
      <protection/>
    </xf>
    <xf numFmtId="205" fontId="153" fillId="40" borderId="101" xfId="0" applyNumberFormat="1" applyFont="1" applyFill="1" applyBorder="1" applyAlignment="1" applyProtection="1" quotePrefix="1">
      <alignment horizontal="center"/>
      <protection/>
    </xf>
    <xf numFmtId="205" fontId="165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0" fillId="32" borderId="44" xfId="0" applyNumberFormat="1" applyFont="1" applyFill="1" applyBorder="1" applyAlignment="1" applyProtection="1">
      <alignment horizontal="center"/>
      <protection locked="0"/>
    </xf>
    <xf numFmtId="205" fontId="179" fillId="39" borderId="26" xfId="0" applyNumberFormat="1" applyFont="1" applyFill="1" applyBorder="1" applyAlignment="1" applyProtection="1">
      <alignment horizontal="center"/>
      <protection/>
    </xf>
    <xf numFmtId="205" fontId="153" fillId="40" borderId="26" xfId="0" applyNumberFormat="1" applyFont="1" applyFill="1" applyBorder="1" applyAlignment="1" applyProtection="1" quotePrefix="1">
      <alignment horizontal="center"/>
      <protection/>
    </xf>
    <xf numFmtId="205" fontId="165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1" fillId="33" borderId="44" xfId="0" applyNumberFormat="1" applyFont="1" applyFill="1" applyBorder="1" applyAlignment="1" applyProtection="1">
      <alignment horizontal="center"/>
      <protection/>
    </xf>
    <xf numFmtId="194" fontId="21" fillId="33" borderId="0" xfId="57" applyNumberFormat="1" applyFont="1" applyFill="1" applyBorder="1" applyAlignment="1">
      <alignment horizontal="center"/>
      <protection/>
    </xf>
    <xf numFmtId="173" fontId="21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1" fillId="32" borderId="0" xfId="57" applyNumberFormat="1" applyFont="1" applyFill="1" applyBorder="1" applyAlignment="1">
      <alignment horizontal="left"/>
      <protection/>
    </xf>
    <xf numFmtId="170" fontId="23" fillId="44" borderId="0" xfId="57" applyNumberFormat="1" applyFont="1" applyFill="1" applyBorder="1" applyAlignment="1">
      <alignment horizontal="center"/>
      <protection/>
    </xf>
    <xf numFmtId="173" fontId="23" fillId="44" borderId="0" xfId="57" applyNumberFormat="1" applyFont="1" applyFill="1" applyBorder="1" applyAlignment="1">
      <alignment horizontal="center"/>
      <protection/>
    </xf>
    <xf numFmtId="170" fontId="21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1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8" fillId="32" borderId="68" xfId="57" applyNumberFormat="1" applyFont="1" applyFill="1" applyBorder="1" applyAlignment="1">
      <alignment horizontal="center"/>
      <protection/>
    </xf>
    <xf numFmtId="172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21" fillId="33" borderId="0" xfId="57" applyNumberFormat="1" applyFont="1" applyFill="1" applyBorder="1" applyAlignment="1">
      <alignment/>
      <protection/>
    </xf>
    <xf numFmtId="172" fontId="21" fillId="38" borderId="0" xfId="57" applyNumberFormat="1" applyFont="1" applyFill="1" applyBorder="1" applyAlignment="1">
      <alignment/>
      <protection/>
    </xf>
    <xf numFmtId="204" fontId="21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21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21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21" fillId="32" borderId="20" xfId="57" applyNumberFormat="1" applyFont="1" applyFill="1" applyBorder="1">
      <alignment/>
      <protection/>
    </xf>
    <xf numFmtId="170" fontId="21" fillId="32" borderId="20" xfId="57" applyNumberFormat="1" applyFont="1" applyFill="1" applyBorder="1" applyAlignment="1">
      <alignment horizontal="left"/>
      <protection/>
    </xf>
    <xf numFmtId="194" fontId="21" fillId="33" borderId="0" xfId="57" applyNumberFormat="1" applyFont="1" applyFill="1" applyBorder="1" applyAlignment="1">
      <alignment horizontal="center"/>
      <protection/>
    </xf>
    <xf numFmtId="196" fontId="55" fillId="32" borderId="19" xfId="58" applyNumberFormat="1" applyFont="1" applyFill="1" applyBorder="1" applyAlignment="1">
      <alignment horizontal="center"/>
      <protection/>
    </xf>
    <xf numFmtId="173" fontId="21" fillId="32" borderId="0" xfId="57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center"/>
      <protection/>
    </xf>
    <xf numFmtId="192" fontId="55" fillId="44" borderId="0" xfId="58" applyNumberFormat="1" applyFont="1" applyFill="1" applyBorder="1" applyAlignment="1">
      <alignment horizontal="center"/>
      <protection/>
    </xf>
    <xf numFmtId="197" fontId="55" fillId="32" borderId="0" xfId="58" applyNumberFormat="1" applyFont="1" applyFill="1" applyBorder="1" applyAlignment="1">
      <alignment horizontal="center"/>
      <protection/>
    </xf>
    <xf numFmtId="198" fontId="55" fillId="32" borderId="20" xfId="58" applyNumberFormat="1" applyFont="1" applyFill="1" applyBorder="1" applyAlignment="1">
      <alignment horizontal="center"/>
      <protection/>
    </xf>
    <xf numFmtId="189" fontId="21" fillId="33" borderId="0" xfId="58" applyNumberFormat="1" applyFont="1" applyFill="1" applyBorder="1" applyAlignment="1">
      <alignment horizontal="center"/>
      <protection/>
    </xf>
    <xf numFmtId="189" fontId="21" fillId="44" borderId="0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left"/>
      <protection/>
    </xf>
    <xf numFmtId="197" fontId="55" fillId="44" borderId="0" xfId="58" applyNumberFormat="1" applyFont="1" applyFill="1" applyBorder="1" applyAlignment="1">
      <alignment horizontal="center"/>
      <protection/>
    </xf>
    <xf numFmtId="198" fontId="55" fillId="44" borderId="20" xfId="58" applyNumberFormat="1" applyFont="1" applyFill="1" applyBorder="1" applyAlignment="1">
      <alignment horizontal="center"/>
      <protection/>
    </xf>
    <xf numFmtId="196" fontId="55" fillId="44" borderId="19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left"/>
      <protection/>
    </xf>
    <xf numFmtId="204" fontId="21" fillId="33" borderId="0" xfId="58" applyNumberFormat="1" applyFont="1" applyFill="1" applyBorder="1" applyAlignment="1">
      <alignment horizontal="center"/>
      <protection/>
    </xf>
    <xf numFmtId="173" fontId="21" fillId="44" borderId="0" xfId="57" applyNumberFormat="1" applyFont="1" applyFill="1" applyBorder="1" applyAlignment="1">
      <alignment horizontal="center"/>
      <protection/>
    </xf>
    <xf numFmtId="189" fontId="21" fillId="32" borderId="0" xfId="58" applyNumberFormat="1" applyFont="1" applyFill="1" applyBorder="1" applyAlignment="1">
      <alignment horizontal="center"/>
      <protection/>
    </xf>
    <xf numFmtId="191" fontId="55" fillId="44" borderId="19" xfId="58" applyNumberFormat="1" applyFont="1" applyFill="1" applyBorder="1" applyAlignment="1">
      <alignment horizontal="center"/>
      <protection/>
    </xf>
    <xf numFmtId="193" fontId="55" fillId="32" borderId="2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1" fillId="33" borderId="0" xfId="57" applyNumberFormat="1" applyFont="1" applyFill="1" applyBorder="1" applyAlignment="1">
      <alignment horizontal="center"/>
      <protection/>
    </xf>
    <xf numFmtId="171" fontId="21" fillId="44" borderId="0" xfId="57" applyNumberFormat="1" applyFont="1" applyFill="1" applyBorder="1" applyAlignment="1">
      <alignment horizontal="center"/>
      <protection/>
    </xf>
    <xf numFmtId="172" fontId="21" fillId="38" borderId="0" xfId="57" applyNumberFormat="1" applyFont="1" applyFill="1" applyBorder="1" applyAlignment="1">
      <alignment horizontal="left"/>
      <protection/>
    </xf>
    <xf numFmtId="193" fontId="55" fillId="44" borderId="20" xfId="58" applyNumberFormat="1" applyFont="1" applyFill="1" applyBorder="1" applyAlignment="1">
      <alignment horizontal="center"/>
      <protection/>
    </xf>
    <xf numFmtId="191" fontId="55" fillId="32" borderId="19" xfId="58" applyNumberFormat="1" applyFont="1" applyFill="1" applyBorder="1" applyAlignment="1">
      <alignment horizontal="center"/>
      <protection/>
    </xf>
    <xf numFmtId="192" fontId="55" fillId="32" borderId="0" xfId="58" applyNumberFormat="1" applyFont="1" applyFill="1" applyBorder="1" applyAlignment="1">
      <alignment horizontal="center"/>
      <protection/>
    </xf>
    <xf numFmtId="170" fontId="21" fillId="32" borderId="0" xfId="57" applyNumberFormat="1" applyFont="1" applyFill="1" applyBorder="1" applyAlignment="1">
      <alignment horizontal="center"/>
      <protection/>
    </xf>
    <xf numFmtId="172" fontId="21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21" fillId="33" borderId="0" xfId="57" applyNumberFormat="1" applyFont="1" applyFill="1" applyBorder="1" applyAlignment="1">
      <alignment horizontal="center"/>
      <protection/>
    </xf>
    <xf numFmtId="172" fontId="21" fillId="38" borderId="0" xfId="57" applyNumberFormat="1" applyFont="1" applyFill="1" applyBorder="1" applyAlignment="1">
      <alignment horizontal="center"/>
      <protection/>
    </xf>
    <xf numFmtId="0" fontId="182" fillId="55" borderId="0" xfId="63" applyFont="1" applyFill="1" applyBorder="1" applyAlignment="1">
      <alignment horizontal="center"/>
      <protection/>
    </xf>
    <xf numFmtId="202" fontId="183" fillId="55" borderId="0" xfId="63" applyNumberFormat="1" applyFont="1" applyFill="1" applyBorder="1" applyAlignment="1">
      <alignment horizontal="center"/>
      <protection/>
    </xf>
    <xf numFmtId="204" fontId="21" fillId="33" borderId="0" xfId="58" applyNumberFormat="1" applyFont="1" applyFill="1" applyBorder="1" applyAlignment="1">
      <alignment horizontal="left"/>
      <protection/>
    </xf>
    <xf numFmtId="200" fontId="184" fillId="47" borderId="42" xfId="65" applyNumberFormat="1" applyFont="1" applyFill="1" applyBorder="1" applyAlignment="1" applyProtection="1">
      <alignment horizontal="left"/>
      <protection/>
    </xf>
    <xf numFmtId="200" fontId="184" fillId="47" borderId="28" xfId="65" applyNumberFormat="1" applyFont="1" applyFill="1" applyBorder="1" applyAlignment="1" applyProtection="1">
      <alignment horizontal="left"/>
      <protection/>
    </xf>
    <xf numFmtId="0" fontId="183" fillId="55" borderId="0" xfId="57" applyFont="1" applyFill="1" applyAlignment="1" applyProtection="1" quotePrefix="1">
      <alignment horizontal="center"/>
      <protection/>
    </xf>
    <xf numFmtId="203" fontId="183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85" fillId="33" borderId="46" xfId="65" applyNumberFormat="1" applyFont="1" applyFill="1" applyBorder="1" applyAlignment="1" applyProtection="1">
      <alignment horizontal="center"/>
      <protection/>
    </xf>
    <xf numFmtId="38" fontId="185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5" fillId="33" borderId="48" xfId="65" applyNumberFormat="1" applyFont="1" applyFill="1" applyBorder="1" applyAlignment="1" applyProtection="1">
      <alignment horizontal="center"/>
      <protection/>
    </xf>
    <xf numFmtId="38" fontId="185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181" fontId="147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47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27" xfId="53" applyFill="1" applyBorder="1" applyAlignment="1" applyProtection="1">
      <alignment horizontal="center" vertical="center"/>
      <protection locked="0"/>
    </xf>
    <xf numFmtId="0" fontId="186" fillId="36" borderId="42" xfId="53" applyFont="1" applyFill="1" applyBorder="1" applyAlignment="1" applyProtection="1">
      <alignment horizontal="center" vertical="center"/>
      <protection locked="0"/>
    </xf>
    <xf numFmtId="0" fontId="186" fillId="36" borderId="28" xfId="53" applyFont="1" applyFill="1" applyBorder="1" applyAlignment="1" applyProtection="1">
      <alignment horizontal="center" vertical="center"/>
      <protection locked="0"/>
    </xf>
    <xf numFmtId="38" fontId="139" fillId="33" borderId="27" xfId="53" applyNumberFormat="1" applyFill="1" applyBorder="1" applyAlignment="1" applyProtection="1">
      <alignment horizontal="center" vertical="center"/>
      <protection locked="0"/>
    </xf>
    <xf numFmtId="38" fontId="187" fillId="33" borderId="42" xfId="53" applyNumberFormat="1" applyFont="1" applyFill="1" applyBorder="1" applyAlignment="1" applyProtection="1">
      <alignment horizontal="center" vertical="center"/>
      <protection locked="0"/>
    </xf>
    <xf numFmtId="38" fontId="187" fillId="33" borderId="28" xfId="53" applyNumberFormat="1" applyFont="1" applyFill="1" applyBorder="1" applyAlignment="1" applyProtection="1">
      <alignment horizontal="center" vertical="center"/>
      <protection locked="0"/>
    </xf>
    <xf numFmtId="0" fontId="188" fillId="32" borderId="0" xfId="60" applyFont="1" applyFill="1" applyBorder="1" applyAlignment="1" applyProtection="1">
      <alignment horizontal="center"/>
      <protection/>
    </xf>
    <xf numFmtId="179" fontId="153" fillId="33" borderId="27" xfId="60" applyNumberFormat="1" applyFont="1" applyFill="1" applyBorder="1" applyAlignment="1" applyProtection="1">
      <alignment horizontal="center"/>
      <protection/>
    </xf>
    <xf numFmtId="179" fontId="153" fillId="33" borderId="42" xfId="60" applyNumberFormat="1" applyFont="1" applyFill="1" applyBorder="1" applyAlignment="1" applyProtection="1">
      <alignment horizontal="center"/>
      <protection/>
    </xf>
    <xf numFmtId="179" fontId="153" fillId="33" borderId="28" xfId="60" applyNumberFormat="1" applyFont="1" applyFill="1" applyBorder="1" applyAlignment="1" applyProtection="1">
      <alignment horizontal="center"/>
      <protection/>
    </xf>
    <xf numFmtId="0" fontId="52" fillId="49" borderId="133" xfId="64" applyFont="1" applyFill="1" applyBorder="1" applyAlignment="1" applyProtection="1" quotePrefix="1">
      <alignment horizontal="center" wrapText="1"/>
      <protection locked="0"/>
    </xf>
    <xf numFmtId="0" fontId="52" fillId="49" borderId="52" xfId="64" applyFont="1" applyFill="1" applyBorder="1" applyAlignment="1" applyProtection="1">
      <alignment horizontal="center" wrapText="1"/>
      <protection locked="0"/>
    </xf>
    <xf numFmtId="0" fontId="52" fillId="49" borderId="134" xfId="64" applyFont="1" applyFill="1" applyBorder="1" applyAlignment="1" applyProtection="1">
      <alignment horizontal="center" wrapText="1"/>
      <protection locked="0"/>
    </xf>
    <xf numFmtId="0" fontId="189" fillId="32" borderId="44" xfId="57" applyFont="1" applyFill="1" applyBorder="1" applyAlignment="1" applyProtection="1" quotePrefix="1">
      <alignment horizontal="center"/>
      <protection/>
    </xf>
    <xf numFmtId="0" fontId="190" fillId="38" borderId="25" xfId="64" applyFont="1" applyFill="1" applyBorder="1" applyAlignment="1" applyProtection="1">
      <alignment horizontal="center" vertical="center" wrapText="1"/>
      <protection locked="0"/>
    </xf>
    <xf numFmtId="0" fontId="190" fillId="38" borderId="20" xfId="64" applyFont="1" applyFill="1" applyBorder="1" applyAlignment="1" applyProtection="1">
      <alignment horizontal="center" vertical="center" wrapText="1"/>
      <protection locked="0"/>
    </xf>
    <xf numFmtId="0" fontId="190" fillId="38" borderId="21" xfId="64" applyFont="1" applyFill="1" applyBorder="1" applyAlignment="1" applyProtection="1">
      <alignment horizontal="center" vertical="center" wrapText="1"/>
      <protection locked="0"/>
    </xf>
    <xf numFmtId="0" fontId="191" fillId="33" borderId="60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29" xfId="61" applyFont="1" applyFill="1" applyBorder="1" applyAlignment="1" applyProtection="1">
      <alignment horizontal="center"/>
      <protection/>
    </xf>
    <xf numFmtId="0" fontId="162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92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1" fillId="54" borderId="41" xfId="65" applyNumberFormat="1" applyFont="1" applyFill="1" applyBorder="1" applyAlignment="1" applyProtection="1">
      <alignment horizontal="center"/>
      <protection/>
    </xf>
    <xf numFmtId="38" fontId="21" fillId="54" borderId="42" xfId="65" applyNumberFormat="1" applyFont="1" applyFill="1" applyBorder="1" applyAlignment="1" applyProtection="1">
      <alignment horizontal="center"/>
      <protection/>
    </xf>
    <xf numFmtId="38" fontId="21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1" fillId="42" borderId="50" xfId="65" applyNumberFormat="1" applyFont="1" applyFill="1" applyBorder="1" applyAlignment="1" applyProtection="1">
      <alignment horizontal="center"/>
      <protection/>
    </xf>
    <xf numFmtId="38" fontId="21" fillId="42" borderId="52" xfId="65" applyNumberFormat="1" applyFont="1" applyFill="1" applyBorder="1" applyAlignment="1" applyProtection="1">
      <alignment horizontal="center"/>
      <protection/>
    </xf>
    <xf numFmtId="38" fontId="21" fillId="42" borderId="53" xfId="65" applyNumberFormat="1" applyFont="1" applyFill="1" applyBorder="1" applyAlignment="1" applyProtection="1">
      <alignment horizontal="center"/>
      <protection/>
    </xf>
    <xf numFmtId="38" fontId="21" fillId="42" borderId="58" xfId="65" applyNumberFormat="1" applyFont="1" applyFill="1" applyBorder="1" applyAlignment="1" applyProtection="1">
      <alignment horizontal="center"/>
      <protection/>
    </xf>
    <xf numFmtId="38" fontId="21" fillId="42" borderId="46" xfId="65" applyNumberFormat="1" applyFont="1" applyFill="1" applyBorder="1" applyAlignment="1" applyProtection="1">
      <alignment horizontal="center"/>
      <protection/>
    </xf>
    <xf numFmtId="38" fontId="21" fillId="42" borderId="47" xfId="65" applyNumberFormat="1" applyFont="1" applyFill="1" applyBorder="1" applyAlignment="1" applyProtection="1">
      <alignment horizontal="center"/>
      <protection/>
    </xf>
    <xf numFmtId="38" fontId="21" fillId="42" borderId="59" xfId="65" applyNumberFormat="1" applyFont="1" applyFill="1" applyBorder="1" applyAlignment="1" applyProtection="1">
      <alignment horizontal="center"/>
      <protection/>
    </xf>
    <xf numFmtId="38" fontId="21" fillId="42" borderId="48" xfId="65" applyNumberFormat="1" applyFont="1" applyFill="1" applyBorder="1" applyAlignment="1" applyProtection="1">
      <alignment horizontal="center"/>
      <protection/>
    </xf>
    <xf numFmtId="38" fontId="21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6" fillId="45" borderId="64" xfId="65" applyNumberFormat="1" applyFont="1" applyFill="1" applyBorder="1" applyAlignment="1" applyProtection="1">
      <alignment horizontal="center"/>
      <protection/>
    </xf>
    <xf numFmtId="38" fontId="156" fillId="45" borderId="20" xfId="65" applyNumberFormat="1" applyFont="1" applyFill="1" applyBorder="1" applyAlignment="1" applyProtection="1">
      <alignment horizontal="center"/>
      <protection/>
    </xf>
    <xf numFmtId="38" fontId="156" fillId="45" borderId="57" xfId="65" applyNumberFormat="1" applyFont="1" applyFill="1" applyBorder="1" applyAlignment="1" applyProtection="1">
      <alignment horizontal="center"/>
      <protection/>
    </xf>
    <xf numFmtId="38" fontId="44" fillId="33" borderId="61" xfId="65" applyNumberFormat="1" applyFont="1" applyFill="1" applyBorder="1" applyAlignment="1" applyProtection="1">
      <alignment horizontal="center"/>
      <protection/>
    </xf>
    <xf numFmtId="38" fontId="44" fillId="33" borderId="44" xfId="65" applyNumberFormat="1" applyFont="1" applyFill="1" applyBorder="1" applyAlignment="1" applyProtection="1">
      <alignment horizontal="center"/>
      <protection/>
    </xf>
    <xf numFmtId="38" fontId="44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75" fillId="42" borderId="41" xfId="65" applyNumberFormat="1" applyFont="1" applyFill="1" applyBorder="1" applyAlignment="1" applyProtection="1">
      <alignment horizontal="center"/>
      <protection/>
    </xf>
    <xf numFmtId="38" fontId="175" fillId="42" borderId="42" xfId="65" applyNumberFormat="1" applyFont="1" applyFill="1" applyBorder="1" applyAlignment="1" applyProtection="1">
      <alignment horizontal="center"/>
      <protection/>
    </xf>
    <xf numFmtId="38" fontId="175" fillId="42" borderId="43" xfId="65" applyNumberFormat="1" applyFont="1" applyFill="1" applyBorder="1" applyAlignment="1" applyProtection="1">
      <alignment horizontal="center"/>
      <protection/>
    </xf>
    <xf numFmtId="180" fontId="193" fillId="44" borderId="27" xfId="57" applyNumberFormat="1" applyFont="1" applyFill="1" applyBorder="1" applyAlignment="1" applyProtection="1">
      <alignment horizontal="center" vertical="center"/>
      <protection locked="0"/>
    </xf>
    <xf numFmtId="180" fontId="193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1" fontId="194" fillId="32" borderId="0" xfId="0" applyNumberFormat="1" applyFont="1" applyFill="1" applyAlignment="1" applyProtection="1">
      <alignment horizontal="center"/>
      <protection/>
    </xf>
    <xf numFmtId="201" fontId="194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93" fillId="44" borderId="27" xfId="57" applyNumberFormat="1" applyFont="1" applyFill="1" applyBorder="1" applyAlignment="1" applyProtection="1">
      <alignment horizontal="center" vertical="center"/>
      <protection/>
    </xf>
    <xf numFmtId="180" fontId="193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5" fillId="33" borderId="25" xfId="64" applyFont="1" applyFill="1" applyBorder="1" applyAlignment="1" applyProtection="1">
      <alignment horizontal="center" vertical="center" wrapText="1"/>
      <protection/>
    </xf>
    <xf numFmtId="0" fontId="55" fillId="33" borderId="20" xfId="64" applyFont="1" applyFill="1" applyBorder="1" applyAlignment="1" applyProtection="1">
      <alignment horizontal="center" vertical="center" wrapText="1"/>
      <protection/>
    </xf>
    <xf numFmtId="0" fontId="55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5" fillId="36" borderId="27" xfId="53" applyFont="1" applyFill="1" applyBorder="1" applyAlignment="1" applyProtection="1">
      <alignment horizontal="center" vertical="center"/>
      <protection/>
    </xf>
    <xf numFmtId="0" fontId="195" fillId="36" borderId="42" xfId="53" applyFont="1" applyFill="1" applyBorder="1" applyAlignment="1" applyProtection="1">
      <alignment horizontal="center" vertical="center"/>
      <protection/>
    </xf>
    <xf numFmtId="0" fontId="195" fillId="36" borderId="28" xfId="53" applyFont="1" applyFill="1" applyBorder="1" applyAlignment="1" applyProtection="1">
      <alignment horizontal="center" vertical="center"/>
      <protection/>
    </xf>
    <xf numFmtId="0" fontId="25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2" fillId="33" borderId="0" xfId="60" applyNumberFormat="1" applyFont="1" applyFill="1" applyBorder="1" applyAlignment="1" applyProtection="1">
      <alignment horizontal="center"/>
      <protection/>
    </xf>
    <xf numFmtId="0" fontId="189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1" fillId="33" borderId="115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02" fontId="196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88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286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355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263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262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356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357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358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359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310</v>
      </c>
      <c r="E14" s="57"/>
      <c r="F14" s="57"/>
      <c r="G14" s="57"/>
      <c r="H14" s="601">
        <f>+H7</f>
        <v>2020</v>
      </c>
      <c r="I14" s="600" t="s">
        <v>311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360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361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362</v>
      </c>
      <c r="E17" s="602">
        <f>+H7-1</f>
        <v>2019</v>
      </c>
      <c r="F17" s="449" t="s">
        <v>363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364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365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366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310</v>
      </c>
      <c r="E21" s="57"/>
      <c r="F21" s="57"/>
      <c r="G21" s="57"/>
      <c r="H21" s="602">
        <f>+H7-1</f>
        <v>2019</v>
      </c>
      <c r="I21" s="600" t="s">
        <v>311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367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368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369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269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370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287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371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372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373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374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375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376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264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377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378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379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267</v>
      </c>
      <c r="E41" s="57"/>
      <c r="F41" s="605"/>
      <c r="G41" s="605"/>
      <c r="H41" s="605"/>
      <c r="I41" s="566"/>
      <c r="J41" s="606">
        <f>+H7-1</f>
        <v>2019</v>
      </c>
      <c r="K41" s="57" t="s">
        <v>265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266</v>
      </c>
      <c r="E42" s="57"/>
      <c r="F42" s="605"/>
      <c r="G42" s="660">
        <f>+H7-1</f>
        <v>2019</v>
      </c>
      <c r="H42" s="660"/>
      <c r="I42" s="607" t="s">
        <v>380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381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382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268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383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384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385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346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386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347</v>
      </c>
      <c r="E57" s="57"/>
      <c r="F57" s="57"/>
      <c r="G57" s="57"/>
      <c r="H57" s="57"/>
      <c r="I57" s="642">
        <f>+H7</f>
        <v>2020</v>
      </c>
      <c r="J57" s="642"/>
      <c r="K57" s="609" t="s">
        <v>387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388</v>
      </c>
      <c r="E59" s="664">
        <f>+H7</f>
        <v>2020</v>
      </c>
      <c r="F59" s="664"/>
      <c r="G59" s="664"/>
      <c r="H59" s="664"/>
      <c r="I59" s="664"/>
      <c r="J59" s="664"/>
      <c r="K59" s="611" t="s">
        <v>389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390</v>
      </c>
      <c r="E60" s="665">
        <f>+H7</f>
        <v>2020</v>
      </c>
      <c r="F60" s="665"/>
      <c r="G60" s="665"/>
      <c r="H60" s="665"/>
      <c r="I60" s="665"/>
      <c r="J60" s="665"/>
      <c r="K60" s="613" t="s">
        <v>391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392</v>
      </c>
      <c r="E61" s="658">
        <f>+H7</f>
        <v>2020</v>
      </c>
      <c r="F61" s="658"/>
      <c r="G61" s="658"/>
      <c r="H61" s="658"/>
      <c r="I61" s="658"/>
      <c r="J61" s="658"/>
      <c r="K61" s="615" t="s">
        <v>393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394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348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349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395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396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397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398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399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400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351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401</v>
      </c>
      <c r="E75" s="57"/>
      <c r="F75" s="57"/>
      <c r="G75" s="57"/>
      <c r="H75" s="565"/>
      <c r="I75" s="643">
        <f>+H7</f>
        <v>2020</v>
      </c>
      <c r="J75" s="643"/>
      <c r="K75" s="57" t="s">
        <v>352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350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402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403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346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386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347</v>
      </c>
      <c r="E82" s="57"/>
      <c r="F82" s="57"/>
      <c r="G82" s="57"/>
      <c r="H82" s="57"/>
      <c r="I82" s="642">
        <f>+H7</f>
        <v>2020</v>
      </c>
      <c r="J82" s="642"/>
      <c r="K82" s="609" t="s">
        <v>404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388</v>
      </c>
      <c r="E84" s="641">
        <f>+H7</f>
        <v>2020</v>
      </c>
      <c r="F84" s="641"/>
      <c r="G84" s="641"/>
      <c r="H84" s="641"/>
      <c r="I84" s="641"/>
      <c r="J84" s="641"/>
      <c r="K84" s="611" t="s">
        <v>405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390</v>
      </c>
      <c r="E85" s="645">
        <f>+H7</f>
        <v>2020</v>
      </c>
      <c r="F85" s="645"/>
      <c r="G85" s="645"/>
      <c r="H85" s="645"/>
      <c r="I85" s="645"/>
      <c r="J85" s="645"/>
      <c r="K85" s="613" t="s">
        <v>406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392</v>
      </c>
      <c r="E86" s="646">
        <f>+H7</f>
        <v>2020</v>
      </c>
      <c r="F86" s="646"/>
      <c r="G86" s="646"/>
      <c r="H86" s="646"/>
      <c r="I86" s="646"/>
      <c r="J86" s="646"/>
      <c r="K86" s="615" t="s">
        <v>407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408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348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349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409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410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346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386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314</v>
      </c>
      <c r="E98" s="57"/>
      <c r="F98" s="57"/>
      <c r="G98" s="57"/>
      <c r="H98" s="57"/>
      <c r="I98" s="655">
        <f>+H7-1</f>
        <v>2019</v>
      </c>
      <c r="J98" s="655"/>
      <c r="K98" s="609" t="s">
        <v>387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388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411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390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412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392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413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394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348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349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414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396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397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398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399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400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415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315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401</v>
      </c>
      <c r="E116" s="57"/>
      <c r="F116" s="57"/>
      <c r="G116" s="57"/>
      <c r="H116" s="535"/>
      <c r="I116" s="643">
        <f>+H7</f>
        <v>2020</v>
      </c>
      <c r="J116" s="643"/>
      <c r="K116" s="57" t="s">
        <v>416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350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402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417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346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386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314</v>
      </c>
      <c r="E123" s="57"/>
      <c r="F123" s="57"/>
      <c r="G123" s="57"/>
      <c r="H123" s="57"/>
      <c r="I123" s="655">
        <f>+H7-1</f>
        <v>2019</v>
      </c>
      <c r="J123" s="655"/>
      <c r="K123" s="609" t="s">
        <v>404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388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418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390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419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392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420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408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348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349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409.5">
      <c r="A134" s="70"/>
      <c r="B134" s="56"/>
      <c r="C134" s="61">
        <f>1+C93</f>
        <v>17</v>
      </c>
      <c r="D134" s="600" t="s">
        <v>332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409.5">
      <c r="A135" s="70"/>
      <c r="B135" s="56"/>
      <c r="C135" s="61"/>
      <c r="D135" s="600" t="s">
        <v>421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409.5">
      <c r="A136" s="70"/>
      <c r="B136" s="56"/>
      <c r="C136" s="61"/>
      <c r="D136" s="608" t="s">
        <v>333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334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409.5">
      <c r="A137" s="70"/>
      <c r="B137" s="56"/>
      <c r="C137" s="61"/>
      <c r="D137" s="608" t="s">
        <v>335</v>
      </c>
      <c r="E137" s="57"/>
      <c r="F137" s="57"/>
      <c r="G137" s="57"/>
      <c r="H137" s="642">
        <f>+H7</f>
        <v>2020</v>
      </c>
      <c r="I137" s="642"/>
      <c r="J137" s="57" t="s">
        <v>336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409.5">
      <c r="A138" s="70"/>
      <c r="B138" s="56"/>
      <c r="C138" s="61"/>
      <c r="D138" s="600" t="s">
        <v>422</v>
      </c>
      <c r="E138" s="57"/>
      <c r="F138" s="57"/>
      <c r="G138" s="565"/>
      <c r="H138" s="565"/>
      <c r="I138" s="643">
        <f>+H7</f>
        <v>2020</v>
      </c>
      <c r="J138" s="643"/>
      <c r="K138" s="57" t="s">
        <v>337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409.5">
      <c r="A140" s="70"/>
      <c r="B140" s="56"/>
      <c r="C140" s="61"/>
      <c r="D140" s="608" t="s">
        <v>423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409.5">
      <c r="A141" s="70"/>
      <c r="B141" s="56"/>
      <c r="C141" s="61"/>
      <c r="D141" s="600" t="s">
        <v>424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409.5">
      <c r="A143" s="70"/>
      <c r="B143" s="56"/>
      <c r="C143" s="61"/>
      <c r="D143" s="608" t="s">
        <v>425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409.5">
      <c r="A144" s="70"/>
      <c r="B144" s="56"/>
      <c r="C144" s="61"/>
      <c r="D144" s="600" t="s">
        <v>345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409.5">
      <c r="A145" s="70"/>
      <c r="B145" s="56"/>
      <c r="C145" s="61"/>
      <c r="D145" s="608" t="s">
        <v>314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409.5">
      <c r="A147" s="70"/>
      <c r="B147" s="56"/>
      <c r="C147" s="61"/>
      <c r="D147" s="608" t="s">
        <v>426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409.5">
      <c r="A148" s="70"/>
      <c r="B148" s="56"/>
      <c r="C148" s="61"/>
      <c r="D148" s="600" t="s">
        <v>427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409.5">
      <c r="A149" s="70"/>
      <c r="B149" s="56"/>
      <c r="C149" s="61"/>
      <c r="D149" s="608" t="s">
        <v>339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409.5">
      <c r="A150" s="70"/>
      <c r="B150" s="56"/>
      <c r="C150" s="61"/>
      <c r="D150" s="608" t="s">
        <v>338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409.5">
      <c r="A151" s="70"/>
      <c r="B151" s="56"/>
      <c r="C151" s="61"/>
      <c r="D151" s="608" t="s">
        <v>428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409.5">
      <c r="A152" s="70"/>
      <c r="B152" s="56"/>
      <c r="C152" s="61"/>
      <c r="D152" s="608" t="s">
        <v>429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409.5">
      <c r="A154" s="70"/>
      <c r="B154" s="56"/>
      <c r="C154" s="61"/>
      <c r="D154" s="608" t="s">
        <v>430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409.5">
      <c r="A155" s="70"/>
      <c r="B155" s="56"/>
      <c r="C155" s="61"/>
      <c r="D155" s="600" t="s">
        <v>340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409.5">
      <c r="A156" s="70"/>
      <c r="B156" s="56"/>
      <c r="C156" s="61"/>
      <c r="D156" s="608" t="s">
        <v>431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409.5">
      <c r="A157" s="70"/>
      <c r="B157" s="56"/>
      <c r="C157" s="61"/>
      <c r="D157" s="600" t="s">
        <v>432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409.5">
      <c r="A158" s="70"/>
      <c r="B158" s="56"/>
      <c r="C158" s="61"/>
      <c r="D158" s="600" t="s">
        <v>341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409.5">
      <c r="A160" s="70"/>
      <c r="B160" s="56"/>
      <c r="C160" s="61"/>
      <c r="D160" s="608" t="s">
        <v>433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409.5">
      <c r="A161" s="70"/>
      <c r="B161" s="56"/>
      <c r="C161" s="61"/>
      <c r="D161" s="600" t="s">
        <v>434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409.5">
      <c r="A162" s="70"/>
      <c r="B162" s="56"/>
      <c r="C162" s="61"/>
      <c r="D162" s="608" t="s">
        <v>344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409.5">
      <c r="A164" s="54"/>
      <c r="B164" s="56"/>
      <c r="C164" s="61"/>
      <c r="D164" s="73"/>
      <c r="E164" s="63"/>
      <c r="F164" s="672" t="s">
        <v>342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409.5">
      <c r="A165" s="54"/>
      <c r="B165" s="56"/>
      <c r="C165" s="61"/>
      <c r="D165" s="527"/>
      <c r="E165" s="63"/>
      <c r="F165" s="672" t="s">
        <v>343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409.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409.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409.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435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409.5">
      <c r="A170" s="70"/>
      <c r="B170" s="56"/>
      <c r="C170" s="57"/>
      <c r="D170" s="57" t="s">
        <v>436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409.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409.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409.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409.5">
      <c r="A174" s="70"/>
      <c r="B174" s="56"/>
      <c r="C174" s="61"/>
      <c r="D174" s="57" t="s">
        <v>437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353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438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439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409.5">
      <c r="A179" s="70"/>
      <c r="B179" s="56"/>
      <c r="C179" s="61"/>
      <c r="D179" s="57"/>
      <c r="E179" s="623" t="s">
        <v>440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409.5">
      <c r="A180" s="70"/>
      <c r="B180" s="56"/>
      <c r="C180" s="61"/>
      <c r="D180" s="57"/>
      <c r="E180" s="626" t="s">
        <v>441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409.5">
      <c r="A181" s="70"/>
      <c r="B181" s="56"/>
      <c r="C181" s="61">
        <f>1+C176</f>
        <v>21</v>
      </c>
      <c r="D181" s="79" t="s">
        <v>442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409.5">
      <c r="A182" s="70"/>
      <c r="B182" s="56"/>
      <c r="C182" s="61"/>
      <c r="D182" s="79" t="s">
        <v>443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409.5">
      <c r="A183" s="70"/>
      <c r="B183" s="56"/>
      <c r="C183" s="61"/>
      <c r="D183" s="79" t="s">
        <v>354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409.5">
      <c r="A184" s="70"/>
      <c r="B184" s="56"/>
      <c r="C184" s="61">
        <f>1+C181</f>
        <v>22</v>
      </c>
      <c r="D184" s="79" t="s">
        <v>444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409.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445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409.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409.5">
      <c r="A188" s="70"/>
      <c r="B188" s="56"/>
      <c r="C188" s="61">
        <f>1+C184</f>
        <v>23</v>
      </c>
      <c r="D188" s="449" t="s">
        <v>446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409.5">
      <c r="A189" s="70"/>
      <c r="B189" s="56"/>
      <c r="C189" s="61"/>
      <c r="D189" s="662">
        <f>H7</f>
        <v>2020</v>
      </c>
      <c r="E189" s="662"/>
      <c r="F189" s="628" t="s">
        <v>447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409.5">
      <c r="A191" s="54"/>
      <c r="B191" s="56"/>
      <c r="C191" s="61"/>
      <c r="D191" s="73"/>
      <c r="E191" s="63"/>
      <c r="F191" s="672" t="s">
        <v>342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409.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409.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313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409.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448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409.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409.5">
      <c r="A197" s="70"/>
      <c r="B197" s="56"/>
      <c r="C197" s="61"/>
      <c r="D197" s="637" t="s">
        <v>449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409.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409.5">
      <c r="A200" s="70"/>
      <c r="B200" s="56"/>
      <c r="C200" s="61">
        <f>1+C194</f>
        <v>25</v>
      </c>
      <c r="D200" s="57" t="s">
        <v>450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409.5">
      <c r="A201" s="70"/>
      <c r="B201" s="56"/>
      <c r="C201" s="61">
        <f>1+C200</f>
        <v>26</v>
      </c>
      <c r="D201" s="57" t="s">
        <v>451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409.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409.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409.5">
      <c r="A204" s="70"/>
      <c r="B204" s="56"/>
      <c r="C204" s="57"/>
      <c r="D204" s="57" t="s">
        <v>452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409.5">
      <c r="A205" s="70"/>
      <c r="B205" s="56"/>
      <c r="C205" s="57"/>
      <c r="D205" s="57" t="s">
        <v>453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409.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409.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409.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409.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409.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409.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409.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409.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409.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409.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409.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409.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409.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409.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409.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49" sqref="R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09" t="s">
        <v>455</v>
      </c>
      <c r="C1" s="710"/>
      <c r="D1" s="710"/>
      <c r="E1" s="710"/>
      <c r="F1" s="711"/>
      <c r="G1" s="421" t="s">
        <v>244</v>
      </c>
      <c r="H1" s="414"/>
      <c r="I1" s="697">
        <v>131060676</v>
      </c>
      <c r="J1" s="698"/>
      <c r="K1" s="415"/>
      <c r="L1" s="423" t="s">
        <v>245</v>
      </c>
      <c r="M1" s="419">
        <v>4700</v>
      </c>
      <c r="N1" s="415"/>
      <c r="O1" s="423" t="s">
        <v>239</v>
      </c>
      <c r="P1" s="440">
        <v>29404695</v>
      </c>
      <c r="Q1" s="416"/>
      <c r="R1" s="332" t="s">
        <v>276</v>
      </c>
      <c r="S1" s="782"/>
      <c r="T1" s="783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9" t="s">
        <v>240</v>
      </c>
      <c r="C2" s="730"/>
      <c r="D2" s="730"/>
      <c r="E2" s="730"/>
      <c r="F2" s="731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13" t="s">
        <v>456</v>
      </c>
      <c r="C3" s="714"/>
      <c r="D3" s="714"/>
      <c r="E3" s="714"/>
      <c r="F3" s="715"/>
      <c r="G3" s="422" t="s">
        <v>238</v>
      </c>
      <c r="H3" s="702"/>
      <c r="I3" s="703"/>
      <c r="J3" s="703"/>
      <c r="K3" s="704"/>
      <c r="L3" s="28" t="s">
        <v>246</v>
      </c>
      <c r="M3" s="699" t="s">
        <v>454</v>
      </c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3" t="s">
        <v>243</v>
      </c>
      <c r="E5" s="733"/>
      <c r="F5" s="733"/>
      <c r="G5" s="733"/>
      <c r="H5" s="733"/>
      <c r="I5" s="733"/>
      <c r="J5" s="733"/>
      <c r="K5" s="733"/>
      <c r="L5" s="733"/>
      <c r="M5" s="20"/>
      <c r="N5" s="20"/>
      <c r="O5" s="24" t="s">
        <v>17</v>
      </c>
      <c r="P5" s="438">
        <v>2020</v>
      </c>
      <c r="Q5" s="20"/>
      <c r="R5" s="705" t="s">
        <v>180</v>
      </c>
      <c r="S5" s="705"/>
      <c r="T5" s="705"/>
      <c r="U5" s="15"/>
    </row>
    <row r="6" spans="1:28" s="3" customFormat="1" ht="17.25" customHeight="1">
      <c r="A6" s="15"/>
      <c r="B6" s="678">
        <f>+IF(B5=0,0,P5)</f>
        <v>0</v>
      </c>
      <c r="C6" s="678"/>
      <c r="D6" s="733" t="s">
        <v>242</v>
      </c>
      <c r="E6" s="733"/>
      <c r="F6" s="733"/>
      <c r="G6" s="733"/>
      <c r="H6" s="733"/>
      <c r="I6" s="733"/>
      <c r="J6" s="733"/>
      <c r="K6" s="733"/>
      <c r="L6" s="733"/>
      <c r="M6" s="21"/>
      <c r="N6" s="16"/>
      <c r="O6" s="15"/>
      <c r="P6" s="15"/>
      <c r="Q6" s="13"/>
      <c r="R6" s="732">
        <f>+P4</f>
        <v>0</v>
      </c>
      <c r="S6" s="732"/>
      <c r="T6" s="73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2" t="str">
        <f>+B1</f>
        <v>КОМИСИЯ ЗА ФИНАНСОВ НАДЗОР</v>
      </c>
      <c r="E8" s="712"/>
      <c r="F8" s="712"/>
      <c r="G8" s="712"/>
      <c r="H8" s="712"/>
      <c r="I8" s="712"/>
      <c r="J8" s="712"/>
      <c r="K8" s="712"/>
      <c r="L8" s="712"/>
      <c r="M8" s="420" t="s">
        <v>247</v>
      </c>
      <c r="N8" s="16"/>
      <c r="O8" s="579" t="s">
        <v>299</v>
      </c>
      <c r="P8" s="278" t="s">
        <v>46</v>
      </c>
      <c r="Q8" s="13"/>
      <c r="R8" s="706">
        <f>+P5</f>
        <v>2020</v>
      </c>
      <c r="S8" s="707"/>
      <c r="T8" s="70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0" t="s">
        <v>0</v>
      </c>
      <c r="S10" s="721"/>
      <c r="T10" s="72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31.12.2020 г.</v>
      </c>
      <c r="G11" s="384">
        <f>+P5-1</f>
        <v>2019</v>
      </c>
      <c r="H11" s="15"/>
      <c r="I11" s="576" t="str">
        <f>+O8</f>
        <v>31.12.2020 г.</v>
      </c>
      <c r="J11" s="385">
        <f>+P5-1</f>
        <v>2019</v>
      </c>
      <c r="K11" s="16"/>
      <c r="L11" s="577" t="str">
        <f>+O8</f>
        <v>31.12.2020 г.</v>
      </c>
      <c r="M11" s="386">
        <f>+P5-1</f>
        <v>2019</v>
      </c>
      <c r="N11" s="16"/>
      <c r="O11" s="578" t="str">
        <f>+O8</f>
        <v>31.12.2020 г.</v>
      </c>
      <c r="P11" s="387">
        <f>+P5-1</f>
        <v>2019</v>
      </c>
      <c r="Q11" s="340"/>
      <c r="R11" s="723" t="s">
        <v>181</v>
      </c>
      <c r="S11" s="724"/>
      <c r="T11" s="72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288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289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726" t="s">
        <v>149</v>
      </c>
      <c r="S15" s="727"/>
      <c r="T15" s="728"/>
      <c r="U15" s="34"/>
      <c r="V15" s="2"/>
      <c r="W15" s="92" t="s">
        <v>290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282</v>
      </c>
      <c r="C16" s="140"/>
      <c r="D16" s="141"/>
      <c r="E16" s="15"/>
      <c r="F16" s="222">
        <v>17812019</v>
      </c>
      <c r="G16" s="222">
        <v>18023056</v>
      </c>
      <c r="H16" s="15"/>
      <c r="I16" s="222"/>
      <c r="J16" s="221"/>
      <c r="K16" s="215"/>
      <c r="L16" s="222"/>
      <c r="M16" s="221"/>
      <c r="N16" s="215"/>
      <c r="O16" s="349">
        <f t="shared" si="0"/>
        <v>17812019</v>
      </c>
      <c r="P16" s="372">
        <f t="shared" si="0"/>
        <v>18023056</v>
      </c>
      <c r="Q16" s="31"/>
      <c r="R16" s="734" t="s">
        <v>283</v>
      </c>
      <c r="S16" s="735"/>
      <c r="T16" s="736"/>
      <c r="U16" s="34"/>
      <c r="V16" s="2"/>
      <c r="W16" s="205" t="s">
        <v>291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284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0" t="s">
        <v>278</v>
      </c>
      <c r="S17" s="741"/>
      <c r="T17" s="742"/>
      <c r="U17" s="34"/>
      <c r="V17" s="2"/>
      <c r="W17" s="203" t="s">
        <v>292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3169308</v>
      </c>
      <c r="G18" s="218">
        <v>3645452</v>
      </c>
      <c r="H18" s="15"/>
      <c r="I18" s="218"/>
      <c r="J18" s="217"/>
      <c r="K18" s="215"/>
      <c r="L18" s="218"/>
      <c r="M18" s="217"/>
      <c r="N18" s="215"/>
      <c r="O18" s="353">
        <f t="shared" si="0"/>
        <v>3169308</v>
      </c>
      <c r="P18" s="366">
        <f t="shared" si="0"/>
        <v>3645452</v>
      </c>
      <c r="Q18" s="31"/>
      <c r="R18" s="726" t="s">
        <v>150</v>
      </c>
      <c r="S18" s="727"/>
      <c r="T18" s="728"/>
      <c r="U18" s="34"/>
      <c r="V18" s="2"/>
      <c r="W18" s="92" t="s">
        <v>293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737" t="s">
        <v>151</v>
      </c>
      <c r="S19" s="738"/>
      <c r="T19" s="739"/>
      <c r="U19" s="34"/>
      <c r="V19" s="2"/>
      <c r="W19" s="205" t="s">
        <v>294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902</v>
      </c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902</v>
      </c>
      <c r="P20" s="400">
        <f t="shared" si="0"/>
        <v>0</v>
      </c>
      <c r="Q20" s="31"/>
      <c r="R20" s="737" t="s">
        <v>152</v>
      </c>
      <c r="S20" s="738"/>
      <c r="T20" s="739"/>
      <c r="U20" s="34"/>
      <c r="V20" s="2"/>
      <c r="W20" s="203" t="s">
        <v>295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7" t="s">
        <v>153</v>
      </c>
      <c r="S21" s="738"/>
      <c r="T21" s="739"/>
      <c r="U21" s="34"/>
      <c r="V21" s="2"/>
      <c r="W21" s="92" t="s">
        <v>296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737" t="s">
        <v>154</v>
      </c>
      <c r="S22" s="738"/>
      <c r="T22" s="739"/>
      <c r="U22" s="34"/>
      <c r="V22" s="2"/>
      <c r="W22" s="205" t="s">
        <v>297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7" t="s">
        <v>155</v>
      </c>
      <c r="S23" s="738"/>
      <c r="T23" s="739"/>
      <c r="U23" s="34"/>
      <c r="V23" s="2"/>
      <c r="W23" s="203" t="s">
        <v>298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26554</v>
      </c>
      <c r="G24" s="222">
        <v>6244</v>
      </c>
      <c r="H24" s="15"/>
      <c r="I24" s="222"/>
      <c r="J24" s="221"/>
      <c r="K24" s="215"/>
      <c r="L24" s="222"/>
      <c r="M24" s="221"/>
      <c r="N24" s="215"/>
      <c r="O24" s="349">
        <f t="shared" si="0"/>
        <v>26554</v>
      </c>
      <c r="P24" s="372">
        <f t="shared" si="0"/>
        <v>6244</v>
      </c>
      <c r="Q24" s="31"/>
      <c r="R24" s="743" t="s">
        <v>279</v>
      </c>
      <c r="S24" s="744"/>
      <c r="T24" s="745"/>
      <c r="U24" s="34"/>
      <c r="V24" s="2"/>
      <c r="W24" s="92" t="s">
        <v>299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21008783</v>
      </c>
      <c r="G25" s="223">
        <f>+ROUND(+SUM(G15,G16,G18,G19,G20,G21,G22,G23,G24),0)</f>
        <v>21674752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21008783</v>
      </c>
      <c r="P25" s="351">
        <f>+ROUND(+SUM(P15,P16,P18,P19,P20,P21,P22,P23,P24),0)</f>
        <v>21674752</v>
      </c>
      <c r="Q25" s="31"/>
      <c r="R25" s="746" t="s">
        <v>182</v>
      </c>
      <c r="S25" s="747"/>
      <c r="T25" s="74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6" t="s">
        <v>156</v>
      </c>
      <c r="S27" s="727"/>
      <c r="T27" s="7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737" t="s">
        <v>157</v>
      </c>
      <c r="S28" s="738"/>
      <c r="T28" s="73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3" t="s">
        <v>158</v>
      </c>
      <c r="S29" s="744"/>
      <c r="T29" s="74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254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746" t="s">
        <v>183</v>
      </c>
      <c r="S30" s="747"/>
      <c r="T30" s="74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255</v>
      </c>
      <c r="C37" s="133"/>
      <c r="D37" s="134"/>
      <c r="E37" s="15"/>
      <c r="F37" s="236">
        <v>-188136</v>
      </c>
      <c r="G37" s="236">
        <v>-239439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-188136</v>
      </c>
      <c r="P37" s="351">
        <f t="shared" si="2"/>
        <v>-239439</v>
      </c>
      <c r="Q37" s="31"/>
      <c r="R37" s="746" t="s">
        <v>184</v>
      </c>
      <c r="S37" s="747"/>
      <c r="T37" s="74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49" t="s">
        <v>159</v>
      </c>
      <c r="S38" s="750"/>
      <c r="T38" s="75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-27</v>
      </c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-27</v>
      </c>
      <c r="P39" s="402">
        <f t="shared" si="2"/>
        <v>0</v>
      </c>
      <c r="Q39" s="31"/>
      <c r="R39" s="752" t="s">
        <v>160</v>
      </c>
      <c r="S39" s="753"/>
      <c r="T39" s="75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5" t="s">
        <v>161</v>
      </c>
      <c r="S40" s="756"/>
      <c r="T40" s="75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879</v>
      </c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879</v>
      </c>
      <c r="P42" s="351">
        <f>+ROUND(+G42+J42+M42,0)</f>
        <v>0</v>
      </c>
      <c r="Q42" s="31"/>
      <c r="R42" s="746" t="s">
        <v>185</v>
      </c>
      <c r="S42" s="747"/>
      <c r="T42" s="74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726" t="s">
        <v>162</v>
      </c>
      <c r="S44" s="727"/>
      <c r="T44" s="7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737" t="s">
        <v>163</v>
      </c>
      <c r="S45" s="738"/>
      <c r="T45" s="73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250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7" t="s">
        <v>164</v>
      </c>
      <c r="S46" s="738"/>
      <c r="T46" s="73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43" t="s">
        <v>165</v>
      </c>
      <c r="S47" s="744"/>
      <c r="T47" s="74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746" t="s">
        <v>186</v>
      </c>
      <c r="S48" s="747"/>
      <c r="T48" s="74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20821526</v>
      </c>
      <c r="G50" s="245">
        <f>+ROUND(G25+G30+G37+G42+G48,0)</f>
        <v>21435313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20821526</v>
      </c>
      <c r="P50" s="368">
        <f>+ROUND(P25+P30+P37+P42+P48,0)</f>
        <v>21435313</v>
      </c>
      <c r="Q50" s="94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4351816</v>
      </c>
      <c r="G53" s="248">
        <v>4827608</v>
      </c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4351816</v>
      </c>
      <c r="P53" s="347">
        <f t="shared" si="4"/>
        <v>4827608</v>
      </c>
      <c r="Q53" s="31"/>
      <c r="R53" s="726" t="s">
        <v>188</v>
      </c>
      <c r="S53" s="727"/>
      <c r="T53" s="7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13500</v>
      </c>
      <c r="G54" s="222">
        <v>44776</v>
      </c>
      <c r="H54" s="15"/>
      <c r="I54" s="222"/>
      <c r="J54" s="221"/>
      <c r="K54" s="215"/>
      <c r="L54" s="222"/>
      <c r="M54" s="221"/>
      <c r="N54" s="215"/>
      <c r="O54" s="349">
        <f t="shared" si="4"/>
        <v>13500</v>
      </c>
      <c r="P54" s="372">
        <f t="shared" si="4"/>
        <v>44776</v>
      </c>
      <c r="Q54" s="31"/>
      <c r="R54" s="737" t="s">
        <v>166</v>
      </c>
      <c r="S54" s="738"/>
      <c r="T54" s="73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42079</v>
      </c>
      <c r="G55" s="222">
        <v>42990</v>
      </c>
      <c r="H55" s="15"/>
      <c r="I55" s="222"/>
      <c r="J55" s="221"/>
      <c r="K55" s="215"/>
      <c r="L55" s="222"/>
      <c r="M55" s="221"/>
      <c r="N55" s="215"/>
      <c r="O55" s="349">
        <f t="shared" si="4"/>
        <v>42079</v>
      </c>
      <c r="P55" s="372">
        <f t="shared" si="4"/>
        <v>42990</v>
      </c>
      <c r="Q55" s="31"/>
      <c r="R55" s="737" t="s">
        <v>167</v>
      </c>
      <c r="S55" s="738"/>
      <c r="T55" s="73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10758756</v>
      </c>
      <c r="G56" s="222">
        <v>10789784</v>
      </c>
      <c r="H56" s="15"/>
      <c r="I56" s="222"/>
      <c r="J56" s="221"/>
      <c r="K56" s="215"/>
      <c r="L56" s="222"/>
      <c r="M56" s="221"/>
      <c r="N56" s="215"/>
      <c r="O56" s="349">
        <f t="shared" si="4"/>
        <v>10758756</v>
      </c>
      <c r="P56" s="372">
        <f t="shared" si="4"/>
        <v>10789784</v>
      </c>
      <c r="Q56" s="31"/>
      <c r="R56" s="737" t="s">
        <v>168</v>
      </c>
      <c r="S56" s="738"/>
      <c r="T56" s="73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1386072</v>
      </c>
      <c r="G57" s="222">
        <v>1370769</v>
      </c>
      <c r="H57" s="15"/>
      <c r="I57" s="222"/>
      <c r="J57" s="221"/>
      <c r="K57" s="215"/>
      <c r="L57" s="222"/>
      <c r="M57" s="221"/>
      <c r="N57" s="215"/>
      <c r="O57" s="349">
        <f t="shared" si="4"/>
        <v>1386072</v>
      </c>
      <c r="P57" s="372">
        <f t="shared" si="4"/>
        <v>1370769</v>
      </c>
      <c r="Q57" s="31"/>
      <c r="R57" s="743" t="s">
        <v>169</v>
      </c>
      <c r="S57" s="744"/>
      <c r="T57" s="74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16552223</v>
      </c>
      <c r="G58" s="249">
        <f>+ROUND(+SUM(G53:G57),0)</f>
        <v>17075927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16552223</v>
      </c>
      <c r="P58" s="370">
        <f>+ROUND(+SUM(P53:P57),0)</f>
        <v>17075927</v>
      </c>
      <c r="Q58" s="31"/>
      <c r="R58" s="746" t="s">
        <v>189</v>
      </c>
      <c r="S58" s="747"/>
      <c r="T58" s="74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726" t="s">
        <v>170</v>
      </c>
      <c r="S60" s="727"/>
      <c r="T60" s="7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150916</v>
      </c>
      <c r="G61" s="222">
        <v>298146</v>
      </c>
      <c r="H61" s="15"/>
      <c r="I61" s="222"/>
      <c r="J61" s="221"/>
      <c r="K61" s="215"/>
      <c r="L61" s="222"/>
      <c r="M61" s="221"/>
      <c r="N61" s="215"/>
      <c r="O61" s="349">
        <f t="shared" si="5"/>
        <v>150916</v>
      </c>
      <c r="P61" s="372">
        <f t="shared" si="5"/>
        <v>298146</v>
      </c>
      <c r="Q61" s="31"/>
      <c r="R61" s="737" t="s">
        <v>171</v>
      </c>
      <c r="S61" s="738"/>
      <c r="T61" s="73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337469</v>
      </c>
      <c r="G62" s="222">
        <v>352942</v>
      </c>
      <c r="H62" s="15"/>
      <c r="I62" s="222"/>
      <c r="J62" s="221"/>
      <c r="K62" s="215"/>
      <c r="L62" s="222"/>
      <c r="M62" s="221"/>
      <c r="N62" s="215"/>
      <c r="O62" s="349">
        <f t="shared" si="5"/>
        <v>337469</v>
      </c>
      <c r="P62" s="372">
        <f t="shared" si="5"/>
        <v>352942</v>
      </c>
      <c r="Q62" s="31"/>
      <c r="R62" s="737" t="s">
        <v>172</v>
      </c>
      <c r="S62" s="738"/>
      <c r="T62" s="73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251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3" t="s">
        <v>190</v>
      </c>
      <c r="S63" s="744"/>
      <c r="T63" s="74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488385</v>
      </c>
      <c r="G65" s="249">
        <f>+ROUND(+SUM(G60:G63),0)</f>
        <v>651088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488385</v>
      </c>
      <c r="P65" s="370">
        <f>+ROUND(+SUM(P60:P63),0)</f>
        <v>651088</v>
      </c>
      <c r="Q65" s="31"/>
      <c r="R65" s="746" t="s">
        <v>192</v>
      </c>
      <c r="S65" s="747"/>
      <c r="T65" s="74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252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726" t="s">
        <v>173</v>
      </c>
      <c r="S67" s="727"/>
      <c r="T67" s="7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737" t="s">
        <v>174</v>
      </c>
      <c r="S68" s="738"/>
      <c r="T68" s="73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746" t="s">
        <v>193</v>
      </c>
      <c r="S69" s="747"/>
      <c r="T69" s="74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/>
      <c r="G71" s="247"/>
      <c r="H71" s="15"/>
      <c r="I71" s="248"/>
      <c r="J71" s="247"/>
      <c r="K71" s="215"/>
      <c r="L71" s="248"/>
      <c r="M71" s="247"/>
      <c r="N71" s="215"/>
      <c r="O71" s="354">
        <f>+ROUND(+F71+I71+L71,0)</f>
        <v>0</v>
      </c>
      <c r="P71" s="347">
        <f>+ROUND(+G71+J71+M71,0)</f>
        <v>0</v>
      </c>
      <c r="Q71" s="31"/>
      <c r="R71" s="726" t="s">
        <v>175</v>
      </c>
      <c r="S71" s="727"/>
      <c r="T71" s="7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37" t="s">
        <v>176</v>
      </c>
      <c r="S72" s="738"/>
      <c r="T72" s="73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0</v>
      </c>
      <c r="G73" s="249">
        <f>+ROUND(+SUM(G71:G72),0)</f>
        <v>0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0</v>
      </c>
      <c r="P73" s="370">
        <f>+ROUND(+SUM(P71:P72),0)</f>
        <v>0</v>
      </c>
      <c r="Q73" s="31"/>
      <c r="R73" s="746" t="s">
        <v>194</v>
      </c>
      <c r="S73" s="747"/>
      <c r="T73" s="74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726" t="s">
        <v>177</v>
      </c>
      <c r="S75" s="727"/>
      <c r="T75" s="7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737" t="s">
        <v>195</v>
      </c>
      <c r="S76" s="738"/>
      <c r="T76" s="73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746" t="s">
        <v>196</v>
      </c>
      <c r="S77" s="747"/>
      <c r="T77" s="74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257</v>
      </c>
      <c r="C79" s="171"/>
      <c r="D79" s="172"/>
      <c r="E79" s="15"/>
      <c r="F79" s="257">
        <f>+ROUND(F58+F65+F69+F73+F77,0)</f>
        <v>17040608</v>
      </c>
      <c r="G79" s="260">
        <f>+ROUND(G58+G65+G69+G73+G77,0)</f>
        <v>17727015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17040608</v>
      </c>
      <c r="P79" s="380">
        <f>+ROUND(P58+P65+P69+P73+P77,0)</f>
        <v>17727015</v>
      </c>
      <c r="Q79" s="31"/>
      <c r="R79" s="761" t="s">
        <v>197</v>
      </c>
      <c r="S79" s="762"/>
      <c r="T79" s="76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256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-3781179</v>
      </c>
      <c r="G81" s="218">
        <v>-3707876</v>
      </c>
      <c r="H81" s="15"/>
      <c r="I81" s="218"/>
      <c r="J81" s="217"/>
      <c r="K81" s="215"/>
      <c r="L81" s="218"/>
      <c r="M81" s="217"/>
      <c r="N81" s="215"/>
      <c r="O81" s="353">
        <f>+ROUND(+F81+I81+L81,0)</f>
        <v>-3781179</v>
      </c>
      <c r="P81" s="366">
        <f>+ROUND(+G81+J81+M81,0)</f>
        <v>-3707876</v>
      </c>
      <c r="Q81" s="31"/>
      <c r="R81" s="726" t="s">
        <v>178</v>
      </c>
      <c r="S81" s="727"/>
      <c r="T81" s="7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37" t="s">
        <v>179</v>
      </c>
      <c r="S82" s="738"/>
      <c r="T82" s="73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258</v>
      </c>
      <c r="C83" s="130"/>
      <c r="D83" s="131"/>
      <c r="E83" s="15"/>
      <c r="F83" s="259">
        <f>+ROUND(F81+F82,0)</f>
        <v>-3781179</v>
      </c>
      <c r="G83" s="258">
        <f>+ROUND(G81+G82,0)</f>
        <v>-3707876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-3781179</v>
      </c>
      <c r="P83" s="375">
        <f>+ROUND(P81+P82,0)</f>
        <v>-3707876</v>
      </c>
      <c r="Q83" s="31"/>
      <c r="R83" s="764" t="s">
        <v>198</v>
      </c>
      <c r="S83" s="765"/>
      <c r="T83" s="76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7"/>
      <c r="D84" s="718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259</v>
      </c>
      <c r="C85" s="126"/>
      <c r="D85" s="127"/>
      <c r="E85" s="15"/>
      <c r="F85" s="280">
        <f>+ROUND(F50,0)-ROUND(F79,0)+ROUND(F83,0)</f>
        <v>-261</v>
      </c>
      <c r="G85" s="279">
        <f>+ROUND(G50,0)-ROUND(G79,0)+ROUND(G83,0)</f>
        <v>422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-261</v>
      </c>
      <c r="P85" s="377">
        <f>+ROUND(P50,0)-ROUND(P79,0)+ROUND(P83,0)</f>
        <v>422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261</v>
      </c>
      <c r="G86" s="281">
        <f>+ROUND(G103,0)+ROUND(G122,0)+ROUND(G129,0)-ROUND(G134,0)</f>
        <v>-422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261</v>
      </c>
      <c r="P86" s="379">
        <f>+ROUND(P103,0)+ROUND(P122,0)+ROUND(P129,0)-ROUND(P134,0)</f>
        <v>-422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6" t="s">
        <v>199</v>
      </c>
      <c r="S89" s="727"/>
      <c r="T89" s="7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253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7" t="s">
        <v>200</v>
      </c>
      <c r="S90" s="738"/>
      <c r="T90" s="73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260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6" t="s">
        <v>201</v>
      </c>
      <c r="S91" s="747"/>
      <c r="T91" s="74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6" t="s">
        <v>202</v>
      </c>
      <c r="S93" s="727"/>
      <c r="T93" s="7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737" t="s">
        <v>203</v>
      </c>
      <c r="S94" s="738"/>
      <c r="T94" s="73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277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7" t="s">
        <v>204</v>
      </c>
      <c r="S95" s="738"/>
      <c r="T95" s="73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3" t="s">
        <v>205</v>
      </c>
      <c r="S96" s="744"/>
      <c r="T96" s="74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261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746" t="s">
        <v>206</v>
      </c>
      <c r="S97" s="747"/>
      <c r="T97" s="74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726" t="s">
        <v>207</v>
      </c>
      <c r="S99" s="727"/>
      <c r="T99" s="7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737" t="s">
        <v>208</v>
      </c>
      <c r="S100" s="738"/>
      <c r="T100" s="73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0</v>
      </c>
      <c r="Q101" s="31"/>
      <c r="R101" s="746" t="s">
        <v>209</v>
      </c>
      <c r="S101" s="747"/>
      <c r="T101" s="74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0</v>
      </c>
      <c r="Q103" s="94"/>
      <c r="R103" s="758" t="s">
        <v>210</v>
      </c>
      <c r="S103" s="759"/>
      <c r="T103" s="76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6" t="s">
        <v>211</v>
      </c>
      <c r="S106" s="727"/>
      <c r="T106" s="7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7" t="s">
        <v>212</v>
      </c>
      <c r="S107" s="738"/>
      <c r="T107" s="73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6" t="s">
        <v>213</v>
      </c>
      <c r="S108" s="747"/>
      <c r="T108" s="74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3" t="s">
        <v>214</v>
      </c>
      <c r="S110" s="774"/>
      <c r="T110" s="77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76" t="s">
        <v>215</v>
      </c>
      <c r="S111" s="777"/>
      <c r="T111" s="7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746" t="s">
        <v>216</v>
      </c>
      <c r="S112" s="747"/>
      <c r="T112" s="74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6" t="s">
        <v>217</v>
      </c>
      <c r="S114" s="727"/>
      <c r="T114" s="7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7" t="s">
        <v>218</v>
      </c>
      <c r="S115" s="738"/>
      <c r="T115" s="73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6" t="s">
        <v>219</v>
      </c>
      <c r="S116" s="747"/>
      <c r="T116" s="74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-1372</v>
      </c>
      <c r="G118" s="248">
        <v>1192</v>
      </c>
      <c r="H118" s="15"/>
      <c r="I118" s="248"/>
      <c r="J118" s="247"/>
      <c r="K118" s="215"/>
      <c r="L118" s="248">
        <v>-17780</v>
      </c>
      <c r="M118" s="248">
        <v>-17324</v>
      </c>
      <c r="N118" s="215"/>
      <c r="O118" s="354">
        <f>+ROUND(+F118+I118+L118,0)</f>
        <v>-19152</v>
      </c>
      <c r="P118" s="347">
        <f>+ROUND(+G118+J118+M118,0)</f>
        <v>-16132</v>
      </c>
      <c r="Q118" s="31"/>
      <c r="R118" s="726" t="s">
        <v>220</v>
      </c>
      <c r="S118" s="727"/>
      <c r="T118" s="7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737" t="s">
        <v>221</v>
      </c>
      <c r="S119" s="738"/>
      <c r="T119" s="73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-1372</v>
      </c>
      <c r="G120" s="249">
        <f>+ROUND(+SUM(G118:G119),0)</f>
        <v>1192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-17780</v>
      </c>
      <c r="M120" s="249">
        <f>+ROUND(+SUM(M118:M119),0)</f>
        <v>-17324</v>
      </c>
      <c r="N120" s="215"/>
      <c r="O120" s="369">
        <f>+ROUND(+SUM(O118:O119),0)</f>
        <v>-19152</v>
      </c>
      <c r="P120" s="370">
        <f>+ROUND(+SUM(P118:P119),0)</f>
        <v>-16132</v>
      </c>
      <c r="Q120" s="31"/>
      <c r="R120" s="746" t="s">
        <v>222</v>
      </c>
      <c r="S120" s="747"/>
      <c r="T120" s="74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-1372</v>
      </c>
      <c r="G122" s="260">
        <f>+ROUND(G108+G112+G116+G120,0)</f>
        <v>1192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-17780</v>
      </c>
      <c r="M122" s="260">
        <f>+ROUND(M108+M112+M116+M120,0)</f>
        <v>-17324</v>
      </c>
      <c r="N122" s="215"/>
      <c r="O122" s="373">
        <f>+ROUND(O108+O112+O116+O120,0)</f>
        <v>-19152</v>
      </c>
      <c r="P122" s="380">
        <f>+ROUND(P108+P112+P116+P120,0)</f>
        <v>-16132</v>
      </c>
      <c r="Q122" s="31"/>
      <c r="R122" s="761" t="s">
        <v>223</v>
      </c>
      <c r="S122" s="762"/>
      <c r="T122" s="76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6" t="s">
        <v>224</v>
      </c>
      <c r="S124" s="727"/>
      <c r="T124" s="7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/>
      <c r="G125" s="221"/>
      <c r="H125" s="15"/>
      <c r="I125" s="222"/>
      <c r="J125" s="221"/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737" t="s">
        <v>225</v>
      </c>
      <c r="S125" s="738"/>
      <c r="T125" s="73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67" t="s">
        <v>285</v>
      </c>
      <c r="S126" s="768"/>
      <c r="T126" s="76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280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9" t="s">
        <v>281</v>
      </c>
      <c r="S127" s="780"/>
      <c r="T127" s="7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0" t="s">
        <v>226</v>
      </c>
      <c r="S128" s="771"/>
      <c r="T128" s="77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0</v>
      </c>
      <c r="G129" s="258">
        <f>+ROUND(+SUM(G124,G125,G126,G128),0)</f>
        <v>0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64" t="s">
        <v>227</v>
      </c>
      <c r="S129" s="765"/>
      <c r="T129" s="76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303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1827</v>
      </c>
      <c r="G131" s="217">
        <v>213</v>
      </c>
      <c r="H131" s="15"/>
      <c r="I131" s="218"/>
      <c r="J131" s="217"/>
      <c r="K131" s="215"/>
      <c r="L131" s="218">
        <v>38553</v>
      </c>
      <c r="M131" s="218">
        <v>55877</v>
      </c>
      <c r="N131" s="215"/>
      <c r="O131" s="353">
        <f aca="true" t="shared" si="8" ref="O131:P133">+ROUND(+F131+I131+L131,0)</f>
        <v>40380</v>
      </c>
      <c r="P131" s="366">
        <f t="shared" si="8"/>
        <v>56090</v>
      </c>
      <c r="Q131" s="31"/>
      <c r="R131" s="726" t="s">
        <v>228</v>
      </c>
      <c r="S131" s="727"/>
      <c r="T131" s="7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302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2"/>
      <c r="N132" s="215"/>
      <c r="O132" s="349">
        <f t="shared" si="8"/>
        <v>0</v>
      </c>
      <c r="P132" s="372">
        <f t="shared" si="8"/>
        <v>0</v>
      </c>
      <c r="Q132" s="31"/>
      <c r="R132" s="737" t="s">
        <v>229</v>
      </c>
      <c r="S132" s="738"/>
      <c r="T132" s="73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194</v>
      </c>
      <c r="G133" s="221">
        <v>1827</v>
      </c>
      <c r="H133" s="15"/>
      <c r="I133" s="222"/>
      <c r="J133" s="221"/>
      <c r="K133" s="215"/>
      <c r="L133" s="222">
        <v>20773</v>
      </c>
      <c r="M133" s="222">
        <v>38553</v>
      </c>
      <c r="N133" s="215"/>
      <c r="O133" s="349">
        <f t="shared" si="8"/>
        <v>20967</v>
      </c>
      <c r="P133" s="372">
        <f t="shared" si="8"/>
        <v>40380</v>
      </c>
      <c r="Q133" s="31"/>
      <c r="R133" s="787" t="s">
        <v>230</v>
      </c>
      <c r="S133" s="788"/>
      <c r="T133" s="78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304</v>
      </c>
      <c r="C134" s="166"/>
      <c r="D134" s="167"/>
      <c r="E134" s="15"/>
      <c r="F134" s="264">
        <f>+ROUND(+F133-F131-F132,0)</f>
        <v>-1633</v>
      </c>
      <c r="G134" s="263">
        <f>+ROUND(+G133-G131-G132,0)</f>
        <v>1614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-17780</v>
      </c>
      <c r="M134" s="263">
        <f>+ROUND(+M133-M131-M132,0)</f>
        <v>-17324</v>
      </c>
      <c r="N134" s="215"/>
      <c r="O134" s="382">
        <f>+ROUND(+O133-O131-O132,0)</f>
        <v>-19413</v>
      </c>
      <c r="P134" s="383">
        <f>+ROUND(+P133-P131-P132,0)</f>
        <v>-15710</v>
      </c>
      <c r="Q134" s="31"/>
      <c r="R134" s="784" t="s">
        <v>306</v>
      </c>
      <c r="S134" s="785"/>
      <c r="T134" s="78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9"/>
      <c r="D135" s="719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305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300</v>
      </c>
      <c r="C137" s="144"/>
      <c r="D137" s="145"/>
      <c r="E137" s="15"/>
      <c r="F137" s="218"/>
      <c r="G137" s="218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679" t="s">
        <v>320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308</v>
      </c>
      <c r="C138" s="140"/>
      <c r="D138" s="141"/>
      <c r="E138" s="15"/>
      <c r="F138" s="222"/>
      <c r="G138" s="222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317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301</v>
      </c>
      <c r="C139" s="164"/>
      <c r="D139" s="165"/>
      <c r="E139" s="15"/>
      <c r="F139" s="222"/>
      <c r="G139" s="222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685" t="s">
        <v>316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321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688" t="s">
        <v>307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312</v>
      </c>
      <c r="C142" s="522"/>
      <c r="D142" s="523"/>
      <c r="E142" s="15"/>
      <c r="F142" s="524">
        <f>+F134+F140</f>
        <v>-1633</v>
      </c>
      <c r="G142" s="525">
        <f>+G134+G140</f>
        <v>1614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-17780</v>
      </c>
      <c r="M142" s="525">
        <f>+M134+M140</f>
        <v>-17324</v>
      </c>
      <c r="N142" s="215"/>
      <c r="O142" s="382">
        <f>+O134+O140</f>
        <v>-19413</v>
      </c>
      <c r="P142" s="383">
        <f>+P134+P140</f>
        <v>-15710</v>
      </c>
      <c r="Q142" s="31"/>
      <c r="R142" s="691" t="s">
        <v>309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9022021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/>
      <c r="G148" s="695"/>
      <c r="H148" s="695"/>
      <c r="I148" s="696"/>
      <c r="J148" s="334"/>
      <c r="K148" s="16"/>
      <c r="L148" s="334" t="s">
        <v>234</v>
      </c>
      <c r="M148" s="694"/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272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273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274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275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325</v>
      </c>
      <c r="G159" s="542" t="s">
        <v>325</v>
      </c>
      <c r="I159" s="544" t="s">
        <v>322</v>
      </c>
      <c r="J159" s="546" t="s">
        <v>322</v>
      </c>
      <c r="K159" s="11"/>
      <c r="L159" s="547" t="s">
        <v>323</v>
      </c>
      <c r="M159" s="548" t="s">
        <v>323</v>
      </c>
      <c r="N159" s="11"/>
      <c r="O159" s="560" t="s">
        <v>324</v>
      </c>
      <c r="P159" s="561" t="s">
        <v>324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330</v>
      </c>
      <c r="C160" s="539"/>
      <c r="D160" s="540"/>
      <c r="F160" s="552">
        <f>+F133+F139</f>
        <v>194</v>
      </c>
      <c r="G160" s="553">
        <f>+G133+G139</f>
        <v>1827</v>
      </c>
      <c r="I160" s="552">
        <f>+I133+I139</f>
        <v>0</v>
      </c>
      <c r="J160" s="553">
        <f>+J133+J139</f>
        <v>0</v>
      </c>
      <c r="K160" s="215"/>
      <c r="L160" s="552">
        <f>+L133+L139</f>
        <v>20773</v>
      </c>
      <c r="M160" s="553">
        <f>+M133+M139</f>
        <v>38553</v>
      </c>
      <c r="N160" s="215"/>
      <c r="O160" s="556">
        <f>+ROUND(+F160+I160+L160,0)</f>
        <v>20967</v>
      </c>
      <c r="P160" s="557">
        <f>+ROUND(+G160+J160+M160,0)</f>
        <v>40380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326</v>
      </c>
      <c r="C161" s="675">
        <f>+'Cash-Flow-2020-Leva'!P5</f>
        <v>2020</v>
      </c>
      <c r="D161" s="676"/>
      <c r="F161" s="549">
        <v>194</v>
      </c>
      <c r="G161" s="550">
        <v>1827</v>
      </c>
      <c r="I161" s="549"/>
      <c r="J161" s="550"/>
      <c r="K161" s="215"/>
      <c r="L161" s="549">
        <v>20773</v>
      </c>
      <c r="M161" s="550">
        <v>38553</v>
      </c>
      <c r="N161" s="215"/>
      <c r="O161" s="558">
        <f>+ROUND(+F161+I161+L161,0)</f>
        <v>20967</v>
      </c>
      <c r="P161" s="559">
        <f>+ROUND(+G161+J161+M161,0)</f>
        <v>40380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31.12.2020 г.</v>
      </c>
      <c r="G162" s="543">
        <f>+G11</f>
        <v>2019</v>
      </c>
      <c r="I162" s="581" t="str">
        <f>+I11</f>
        <v>31.12.2020 г.</v>
      </c>
      <c r="J162" s="545">
        <f>+J11</f>
        <v>2019</v>
      </c>
      <c r="K162" s="11"/>
      <c r="L162" s="582" t="str">
        <f>+L11</f>
        <v>31.12.2020 г.</v>
      </c>
      <c r="M162" s="548">
        <f>+M11</f>
        <v>2019</v>
      </c>
      <c r="N162" s="11"/>
      <c r="O162" s="583" t="str">
        <f>+O11</f>
        <v>31.12.2020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327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331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328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329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1">
        <f>+IF(F171&gt;0,"БЮДЖЕТ",0)</f>
        <v>0</v>
      </c>
      <c r="G170" s="791"/>
      <c r="I170" s="791">
        <f>+IF(I171&gt;0,"СЕС",0)</f>
        <v>0</v>
      </c>
      <c r="J170" s="791"/>
      <c r="K170" s="11"/>
      <c r="L170" s="791">
        <f>+IF(L171&gt;0,"ДСД",0)</f>
        <v>0</v>
      </c>
      <c r="M170" s="791"/>
      <c r="N170" s="11"/>
      <c r="O170" s="791">
        <f>+IF(O171&gt;0,"Общо (Б-т + СЕС + ДСД)",0)</f>
        <v>0</v>
      </c>
      <c r="P170" s="791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1">
        <f>+COUNTIF(F168:G168,"&lt;&gt;0")</f>
        <v>0</v>
      </c>
      <c r="G171" s="791"/>
      <c r="I171" s="791">
        <f>+COUNTIF(I168:J168,"&lt;&gt;0")</f>
        <v>0</v>
      </c>
      <c r="J171" s="791"/>
      <c r="K171" s="11"/>
      <c r="L171" s="791">
        <f>+COUNTIF(L168:M168,"&lt;&gt;0")</f>
        <v>0</v>
      </c>
      <c r="M171" s="791"/>
      <c r="N171" s="11"/>
      <c r="O171" s="791">
        <f>+COUNTIF(O168:P168,"&lt;&gt;0")</f>
        <v>0</v>
      </c>
      <c r="P171" s="791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0">
        <f>+IF(O174&gt;0,"ВСИЧКО: Б-т + СЕС + ДСД + Общо",0)</f>
        <v>0</v>
      </c>
      <c r="P173" s="790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0">
        <f>+SUM(F171:P171)</f>
        <v>0</v>
      </c>
      <c r="P174" s="790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2" t="str">
        <f>+'Cash-Flow-2020-Leva'!B1:F1</f>
        <v>КОМИСИЯ ЗА ФИНАНСОВ НАДЗОР</v>
      </c>
      <c r="C1" s="793"/>
      <c r="D1" s="793"/>
      <c r="E1" s="793"/>
      <c r="F1" s="794"/>
      <c r="G1" s="426" t="s">
        <v>244</v>
      </c>
      <c r="H1" s="109"/>
      <c r="I1" s="795">
        <f>+'Cash-Flow-2020-Leva'!I1:J1</f>
        <v>131060676</v>
      </c>
      <c r="J1" s="796"/>
      <c r="K1" s="427"/>
      <c r="L1" s="428" t="s">
        <v>245</v>
      </c>
      <c r="M1" s="429">
        <f>+'Cash-Flow-2020-Leva'!M1</f>
        <v>4700</v>
      </c>
      <c r="N1" s="427"/>
      <c r="O1" s="428" t="s">
        <v>239</v>
      </c>
      <c r="P1" s="439">
        <f>+'Cash-Flow-2020-Leva'!P1</f>
        <v>29404695</v>
      </c>
      <c r="Q1" s="432"/>
      <c r="R1" s="436" t="s">
        <v>233</v>
      </c>
      <c r="S1" s="797">
        <f>+'Cash-Flow-2020-Leva'!$S$1</f>
        <v>0</v>
      </c>
      <c r="T1" s="79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9" t="s">
        <v>249</v>
      </c>
      <c r="C2" s="800"/>
      <c r="D2" s="800"/>
      <c r="E2" s="800"/>
      <c r="F2" s="80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2" t="str">
        <f>+'Cash-Flow-2020-Leva'!B3:F3</f>
        <v>гр.София, ул.Будапеща 16</v>
      </c>
      <c r="C3" s="803"/>
      <c r="D3" s="803"/>
      <c r="E3" s="803"/>
      <c r="F3" s="804"/>
      <c r="G3" s="433" t="s">
        <v>238</v>
      </c>
      <c r="H3" s="805">
        <f>+'Cash-Flow-2020-Leva'!H3</f>
        <v>0</v>
      </c>
      <c r="I3" s="806"/>
      <c r="J3" s="806"/>
      <c r="K3" s="807"/>
      <c r="L3" s="51" t="s">
        <v>246</v>
      </c>
      <c r="M3" s="808" t="str">
        <f>+'Cash-Flow-2020-Leva'!M3:P3</f>
        <v>vasileva_m@fsc.bg</v>
      </c>
      <c r="N3" s="809"/>
      <c r="O3" s="809"/>
      <c r="P3" s="81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2" t="s">
        <v>243</v>
      </c>
      <c r="E5" s="812"/>
      <c r="F5" s="812"/>
      <c r="G5" s="812"/>
      <c r="H5" s="812"/>
      <c r="I5" s="812"/>
      <c r="J5" s="812"/>
      <c r="K5" s="812"/>
      <c r="L5" s="812"/>
      <c r="M5" s="39"/>
      <c r="N5" s="39"/>
      <c r="O5" s="53" t="s">
        <v>17</v>
      </c>
      <c r="P5" s="437">
        <f>+'Cash-Flow-2020-Leva'!P5</f>
        <v>2020</v>
      </c>
      <c r="Q5" s="39"/>
      <c r="R5" s="811" t="s">
        <v>180</v>
      </c>
      <c r="S5" s="811"/>
      <c r="T5" s="811"/>
      <c r="U5" s="6"/>
    </row>
    <row r="6" spans="1:28" s="3" customFormat="1" ht="17.25" customHeight="1">
      <c r="A6" s="6"/>
      <c r="B6" s="820">
        <f>+'Cash-Flow-2020-Leva'!B6</f>
        <v>0</v>
      </c>
      <c r="C6" s="820"/>
      <c r="D6" s="812" t="s">
        <v>242</v>
      </c>
      <c r="E6" s="812"/>
      <c r="F6" s="812"/>
      <c r="G6" s="812"/>
      <c r="H6" s="812"/>
      <c r="I6" s="812"/>
      <c r="J6" s="812"/>
      <c r="K6" s="812"/>
      <c r="L6" s="812"/>
      <c r="M6" s="42"/>
      <c r="N6" s="5"/>
      <c r="O6" s="6"/>
      <c r="P6" s="6"/>
      <c r="Q6" s="1"/>
      <c r="R6" s="813">
        <f>+P4</f>
        <v>0</v>
      </c>
      <c r="S6" s="813"/>
      <c r="T6" s="81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4" t="str">
        <f>+B1</f>
        <v>КОМИСИЯ ЗА ФИНАНСОВ НАДЗОР</v>
      </c>
      <c r="E8" s="814"/>
      <c r="F8" s="814"/>
      <c r="G8" s="814"/>
      <c r="H8" s="814"/>
      <c r="I8" s="814"/>
      <c r="J8" s="814"/>
      <c r="K8" s="814"/>
      <c r="L8" s="814"/>
      <c r="M8" s="434" t="s">
        <v>247</v>
      </c>
      <c r="N8" s="5"/>
      <c r="O8" s="584" t="str">
        <f>+'Cash-Flow-2020-Leva'!O8</f>
        <v>31.12.2020 г.</v>
      </c>
      <c r="P8" s="435" t="s">
        <v>8</v>
      </c>
      <c r="Q8" s="1"/>
      <c r="R8" s="815">
        <f>+P5</f>
        <v>2020</v>
      </c>
      <c r="S8" s="816"/>
      <c r="T8" s="81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31.12.2020 г.</v>
      </c>
      <c r="G11" s="384">
        <f>+'Cash-Flow-2020-Leva'!G11</f>
        <v>2019</v>
      </c>
      <c r="H11" s="5"/>
      <c r="I11" s="576" t="str">
        <f>+O8</f>
        <v>31.12.2020 г.</v>
      </c>
      <c r="J11" s="385">
        <f>+'Cash-Flow-2020-Leva'!J11</f>
        <v>2019</v>
      </c>
      <c r="K11" s="5"/>
      <c r="L11" s="577" t="str">
        <f>+O8</f>
        <v>31.12.2020 г.</v>
      </c>
      <c r="M11" s="386">
        <f>+'Cash-Flow-2020-Leva'!M11</f>
        <v>2019</v>
      </c>
      <c r="N11" s="450"/>
      <c r="O11" s="578" t="str">
        <f>+O8</f>
        <v>31.12.2020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282</v>
      </c>
      <c r="C16" s="140"/>
      <c r="D16" s="141"/>
      <c r="E16" s="265"/>
      <c r="F16" s="256">
        <f>+'Cash-Flow-2020-Leva'!F16/1000</f>
        <v>17812.019</v>
      </c>
      <c r="G16" s="255">
        <f>+'Cash-Flow-2020-Leva'!G16/1000</f>
        <v>18023.056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17812.019</v>
      </c>
      <c r="P16" s="372">
        <f t="shared" si="1"/>
        <v>18023.056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284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3169.308</v>
      </c>
      <c r="G18" s="243">
        <f>+'Cash-Flow-2020-Leva'!G18/1000</f>
        <v>3645.452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3169.308</v>
      </c>
      <c r="P18" s="366">
        <f t="shared" si="1"/>
        <v>3645.452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0.902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0.902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26.554</v>
      </c>
      <c r="G24" s="255">
        <f>+'Cash-Flow-2020-Leva'!G24/1000</f>
        <v>6.244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26.554</v>
      </c>
      <c r="P24" s="372">
        <f t="shared" si="1"/>
        <v>6.244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21008.783</v>
      </c>
      <c r="G25" s="223">
        <f>+SUM(G15,G16,G18,G19,G20,G21,G22,G23,G24)</f>
        <v>21674.752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21008.783</v>
      </c>
      <c r="P25" s="351">
        <f>+SUM(P15,P16,P18,P19,P20,P21,P22,P23,P24)</f>
        <v>21674.752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254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255</v>
      </c>
      <c r="C37" s="133"/>
      <c r="D37" s="134"/>
      <c r="E37" s="265"/>
      <c r="F37" s="224">
        <f>+'Cash-Flow-2020-Leva'!F37/1000</f>
        <v>-188.136</v>
      </c>
      <c r="G37" s="223">
        <f>+'Cash-Flow-2020-Leva'!G37/1000</f>
        <v>-239.439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-188.136</v>
      </c>
      <c r="P37" s="351">
        <f t="shared" si="3"/>
        <v>-239.439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-0.027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-0.027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0.879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0.879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250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20821.526</v>
      </c>
      <c r="G50" s="245">
        <f>+G25+G30+G37+G42+G48</f>
        <v>21435.313000000002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20821.526</v>
      </c>
      <c r="P50" s="368">
        <f>+P25+P30+P37+P42+P48</f>
        <v>21435.313000000002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4351.816</v>
      </c>
      <c r="G53" s="216">
        <f>+'Cash-Flow-2020-Leva'!G53/1000</f>
        <v>4827.608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4351.816</v>
      </c>
      <c r="P53" s="347">
        <f t="shared" si="5"/>
        <v>4827.608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13.5</v>
      </c>
      <c r="G54" s="255">
        <f>+'Cash-Flow-2020-Leva'!G54/1000</f>
        <v>44.776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13.5</v>
      </c>
      <c r="P54" s="372">
        <f t="shared" si="5"/>
        <v>44.776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42.079</v>
      </c>
      <c r="G55" s="255">
        <f>+'Cash-Flow-2020-Leva'!G55/1000</f>
        <v>42.99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42.079</v>
      </c>
      <c r="P55" s="372">
        <f t="shared" si="5"/>
        <v>42.99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10758.756</v>
      </c>
      <c r="G56" s="255">
        <f>+'Cash-Flow-2020-Leva'!G56/1000</f>
        <v>10789.784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10758.756</v>
      </c>
      <c r="P56" s="372">
        <f t="shared" si="5"/>
        <v>10789.784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1386.072</v>
      </c>
      <c r="G57" s="255">
        <f>+'Cash-Flow-2020-Leva'!G57/1000</f>
        <v>1370.769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1386.072</v>
      </c>
      <c r="P57" s="372">
        <f t="shared" si="5"/>
        <v>1370.769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16552.222999999998</v>
      </c>
      <c r="G58" s="249">
        <f>+SUM(G53:G57)</f>
        <v>17075.927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16552.222999999998</v>
      </c>
      <c r="P58" s="370">
        <f>+SUM(P53:P57)</f>
        <v>17075.927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150.916</v>
      </c>
      <c r="G61" s="255">
        <f>+'Cash-Flow-2020-Leva'!G61/1000</f>
        <v>298.146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150.916</v>
      </c>
      <c r="P61" s="372">
        <f t="shared" si="6"/>
        <v>298.146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337.469</v>
      </c>
      <c r="G62" s="255">
        <f>+'Cash-Flow-2020-Leva'!G62/1000</f>
        <v>352.942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337.469</v>
      </c>
      <c r="P62" s="372">
        <f t="shared" si="6"/>
        <v>352.942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251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488.385</v>
      </c>
      <c r="G65" s="249">
        <f>+SUM(G60:G63)</f>
        <v>651.088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488.385</v>
      </c>
      <c r="P65" s="370">
        <f>+SUM(P60:P63)</f>
        <v>651.088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252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0</v>
      </c>
      <c r="G71" s="216">
        <f>+'Cash-Flow-2020-Leva'!G71/1000</f>
        <v>0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0</v>
      </c>
      <c r="P71" s="347">
        <f>+G71+J71+M71</f>
        <v>0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0</v>
      </c>
      <c r="G73" s="249">
        <f>+SUM(G71:G72)</f>
        <v>0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0</v>
      </c>
      <c r="P73" s="370">
        <f>+SUM(P71:P72)</f>
        <v>0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257</v>
      </c>
      <c r="C79" s="171"/>
      <c r="D79" s="172"/>
      <c r="E79" s="265"/>
      <c r="F79" s="257">
        <f>+F58+F65+F69+F73+F77</f>
        <v>17040.607999999997</v>
      </c>
      <c r="G79" s="260">
        <f>+G58+G65+G69+G73+G77</f>
        <v>17727.015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17040.607999999997</v>
      </c>
      <c r="P79" s="380">
        <f>+P58+P65+P69+P73+P77</f>
        <v>17727.015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256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-3781.179</v>
      </c>
      <c r="G81" s="243">
        <f>+'Cash-Flow-2020-Leva'!G81/1000</f>
        <v>-3707.876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-3781.179</v>
      </c>
      <c r="P81" s="366">
        <f>+G81+J81+M81</f>
        <v>-3707.876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258</v>
      </c>
      <c r="C83" s="130"/>
      <c r="D83" s="131"/>
      <c r="E83" s="265"/>
      <c r="F83" s="259">
        <f>+F81+F82</f>
        <v>-3781.179</v>
      </c>
      <c r="G83" s="258">
        <f>+G81+G82</f>
        <v>-3707.876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-3781.179</v>
      </c>
      <c r="P83" s="375">
        <f>+P81+P82</f>
        <v>-3707.876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9"/>
      <c r="D84" s="81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259</v>
      </c>
      <c r="C85" s="126"/>
      <c r="D85" s="127"/>
      <c r="E85" s="265"/>
      <c r="F85" s="280">
        <f>+F50-F79+F83</f>
        <v>-0.26099999999496504</v>
      </c>
      <c r="G85" s="279">
        <f>+G50-G79+G83</f>
        <v>0.4220000000022992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-0.26099999999496504</v>
      </c>
      <c r="P85" s="377">
        <f>+P50-P79+P83</f>
        <v>0.4220000000022992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0.2609999999999999</v>
      </c>
      <c r="G86" s="281">
        <f>+G103+G122+G129-G134</f>
        <v>-0.42199999999999993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0.2609999999999957</v>
      </c>
      <c r="P86" s="379">
        <f>+P103+P122+P129-P134</f>
        <v>-0.4219999999999935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253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260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277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261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0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0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0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0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-1.372</v>
      </c>
      <c r="G118" s="216">
        <f>+'Cash-Flow-2020-Leva'!G118/1000</f>
        <v>1.192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-17.78</v>
      </c>
      <c r="M118" s="216">
        <f>+'Cash-Flow-2020-Leva'!M118/1000</f>
        <v>-17.324</v>
      </c>
      <c r="N118" s="451"/>
      <c r="O118" s="354">
        <f>+F118+I118+L118</f>
        <v>-19.152</v>
      </c>
      <c r="P118" s="347">
        <f>+G118+J118+M118</f>
        <v>-16.132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-1.372</v>
      </c>
      <c r="G120" s="249">
        <f>+SUM(G118:G119)</f>
        <v>1.192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-17.78</v>
      </c>
      <c r="M120" s="249">
        <f>+SUM(M118:M119)</f>
        <v>-17.324</v>
      </c>
      <c r="N120" s="451"/>
      <c r="O120" s="369">
        <f>+SUM(O118:O119)</f>
        <v>-19.152</v>
      </c>
      <c r="P120" s="370">
        <f>+SUM(P118:P119)</f>
        <v>-16.132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-1.372</v>
      </c>
      <c r="G122" s="260">
        <f>+G108+G112+G116+G120</f>
        <v>1.192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-17.78</v>
      </c>
      <c r="M122" s="260">
        <f>+M108+M112+M116+M120</f>
        <v>-17.324</v>
      </c>
      <c r="N122" s="451"/>
      <c r="O122" s="373">
        <f>+O108+O112+O116+O120</f>
        <v>-19.152</v>
      </c>
      <c r="P122" s="380">
        <f>+P108+P112+P116+P120</f>
        <v>-16.132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0</v>
      </c>
      <c r="G125" s="255">
        <f>+'Cash-Flow-2020-Leva'!G125/1000</f>
        <v>0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280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0</v>
      </c>
      <c r="G129" s="258">
        <f>+SUM(G124,G125,G126,G128)</f>
        <v>0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1.827</v>
      </c>
      <c r="G131" s="243">
        <f>+'Cash-Flow-2020-Leva'!G131/1000</f>
        <v>0.213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38.553</v>
      </c>
      <c r="M131" s="243">
        <f>+'Cash-Flow-2020-Leva'!M131/1000</f>
        <v>55.877</v>
      </c>
      <c r="N131" s="451"/>
      <c r="O131" s="353">
        <f aca="true" t="shared" si="9" ref="O131:P133">+F131+I131+L131</f>
        <v>40.379999999999995</v>
      </c>
      <c r="P131" s="366">
        <f t="shared" si="9"/>
        <v>56.09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302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0.194</v>
      </c>
      <c r="G133" s="255">
        <f>+'Cash-Flow-2020-Leva'!G133/1000</f>
        <v>1.827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20.773</v>
      </c>
      <c r="M133" s="255">
        <f>+'Cash-Flow-2020-Leva'!M133/1000</f>
        <v>38.553</v>
      </c>
      <c r="N133" s="451"/>
      <c r="O133" s="349">
        <f t="shared" si="9"/>
        <v>20.967</v>
      </c>
      <c r="P133" s="372">
        <f t="shared" si="9"/>
        <v>40.379999999999995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-1.633</v>
      </c>
      <c r="G134" s="263">
        <f>+G133-G131-G132</f>
        <v>1.6139999999999999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-17.779999999999998</v>
      </c>
      <c r="M134" s="263">
        <f>+M133-M131-M132</f>
        <v>-17.324000000000005</v>
      </c>
      <c r="N134" s="451"/>
      <c r="O134" s="382">
        <f>+O133-O131-O132</f>
        <v>-19.412999999999997</v>
      </c>
      <c r="P134" s="383">
        <f>+P133-P131-P132</f>
        <v>-15.710000000000008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8"/>
      <c r="D135" s="81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305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300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308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301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321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312</v>
      </c>
      <c r="C142" s="522"/>
      <c r="D142" s="523"/>
      <c r="E142" s="265"/>
      <c r="F142" s="264">
        <f>+F134+F140</f>
        <v>-1.633</v>
      </c>
      <c r="G142" s="263">
        <f>+G134+G140</f>
        <v>1.6139999999999999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-17.779999999999998</v>
      </c>
      <c r="M142" s="525">
        <f>+M134+M140</f>
        <v>-17.324000000000005</v>
      </c>
      <c r="N142" s="451"/>
      <c r="O142" s="536">
        <f>+O134+O140</f>
        <v>-19.412999999999997</v>
      </c>
      <c r="P142" s="537">
        <f>+P134+P140</f>
        <v>-15.710000000000008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9022021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272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273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270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271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319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318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Hristova</dc:creator>
  <cp:keywords/>
  <dc:description/>
  <cp:lastModifiedBy>Marinela Hristova</cp:lastModifiedBy>
  <cp:lastPrinted>2021-02-16T12:24:43Z</cp:lastPrinted>
  <dcterms:created xsi:type="dcterms:W3CDTF">2015-12-01T07:17:04Z</dcterms:created>
  <dcterms:modified xsi:type="dcterms:W3CDTF">2021-02-19T12:23:56Z</dcterms:modified>
  <cp:category/>
  <cp:version/>
  <cp:contentType/>
  <cp:contentStatus/>
</cp:coreProperties>
</file>