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0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G22" i="1" s="1"/>
  <c r="H23" i="1"/>
  <c r="I23" i="1"/>
  <c r="J23" i="1"/>
  <c r="F24" i="1"/>
  <c r="H25" i="1"/>
  <c r="H22" i="1" s="1"/>
  <c r="H64" i="1" s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G41" i="1"/>
  <c r="H41" i="1"/>
  <c r="I41" i="1"/>
  <c r="I39" i="1" s="1"/>
  <c r="I38" i="1" s="1"/>
  <c r="J41" i="1"/>
  <c r="F41" i="1" s="1"/>
  <c r="E42" i="1"/>
  <c r="G42" i="1"/>
  <c r="H42" i="1"/>
  <c r="F42" i="1" s="1"/>
  <c r="I42" i="1"/>
  <c r="J42" i="1"/>
  <c r="E43" i="1"/>
  <c r="G43" i="1"/>
  <c r="H43" i="1"/>
  <c r="I43" i="1"/>
  <c r="J43" i="1"/>
  <c r="F43" i="1" s="1"/>
  <c r="E44" i="1"/>
  <c r="G44" i="1"/>
  <c r="H44" i="1"/>
  <c r="F44" i="1" s="1"/>
  <c r="I44" i="1"/>
  <c r="J44" i="1"/>
  <c r="E45" i="1"/>
  <c r="G45" i="1"/>
  <c r="H45" i="1"/>
  <c r="I45" i="1"/>
  <c r="J45" i="1"/>
  <c r="F45" i="1" s="1"/>
  <c r="E46" i="1"/>
  <c r="G46" i="1"/>
  <c r="H46" i="1"/>
  <c r="F46" i="1" s="1"/>
  <c r="I46" i="1"/>
  <c r="J46" i="1"/>
  <c r="E47" i="1"/>
  <c r="F47" i="1"/>
  <c r="G47" i="1"/>
  <c r="H47" i="1"/>
  <c r="I47" i="1"/>
  <c r="J47" i="1"/>
  <c r="E48" i="1"/>
  <c r="G48" i="1"/>
  <c r="H48" i="1"/>
  <c r="F48" i="1" s="1"/>
  <c r="I48" i="1"/>
  <c r="J48" i="1"/>
  <c r="E49" i="1"/>
  <c r="F49" i="1"/>
  <c r="G49" i="1"/>
  <c r="H49" i="1"/>
  <c r="I49" i="1"/>
  <c r="J49" i="1"/>
  <c r="E50" i="1"/>
  <c r="G50" i="1"/>
  <c r="H50" i="1"/>
  <c r="F50" i="1" s="1"/>
  <c r="I50" i="1"/>
  <c r="J50" i="1"/>
  <c r="E51" i="1"/>
  <c r="F51" i="1"/>
  <c r="G51" i="1"/>
  <c r="H51" i="1"/>
  <c r="I51" i="1"/>
  <c r="J51" i="1"/>
  <c r="E52" i="1"/>
  <c r="G52" i="1"/>
  <c r="H52" i="1"/>
  <c r="F52" i="1" s="1"/>
  <c r="I52" i="1"/>
  <c r="J52" i="1"/>
  <c r="E53" i="1"/>
  <c r="F53" i="1"/>
  <c r="G53" i="1"/>
  <c r="H53" i="1"/>
  <c r="I53" i="1"/>
  <c r="J53" i="1"/>
  <c r="E54" i="1"/>
  <c r="G54" i="1"/>
  <c r="H54" i="1"/>
  <c r="F54" i="1" s="1"/>
  <c r="I54" i="1"/>
  <c r="J54" i="1"/>
  <c r="E55" i="1"/>
  <c r="F55" i="1"/>
  <c r="G55" i="1"/>
  <c r="H55" i="1"/>
  <c r="I55" i="1"/>
  <c r="J55" i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F62" i="1" s="1"/>
  <c r="E63" i="1"/>
  <c r="G63" i="1"/>
  <c r="H63" i="1"/>
  <c r="F63" i="1" s="1"/>
  <c r="I63" i="1"/>
  <c r="J63" i="1"/>
  <c r="F67" i="1"/>
  <c r="E69" i="1"/>
  <c r="G69" i="1"/>
  <c r="H69" i="1"/>
  <c r="F69" i="1" s="1"/>
  <c r="I69" i="1"/>
  <c r="J69" i="1"/>
  <c r="J68" i="1" s="1"/>
  <c r="K69" i="1"/>
  <c r="K68" i="1" s="1"/>
  <c r="K66" i="1" s="1"/>
  <c r="L69" i="1"/>
  <c r="L68" i="1" s="1"/>
  <c r="L66" i="1" s="1"/>
  <c r="M69" i="1"/>
  <c r="M68" i="1" s="1"/>
  <c r="M66" i="1" s="1"/>
  <c r="E70" i="1"/>
  <c r="G70" i="1"/>
  <c r="G68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F72" i="1" s="1"/>
  <c r="H72" i="1"/>
  <c r="I72" i="1"/>
  <c r="I68" i="1" s="1"/>
  <c r="J72" i="1"/>
  <c r="K72" i="1"/>
  <c r="L72" i="1"/>
  <c r="M72" i="1"/>
  <c r="E73" i="1"/>
  <c r="G73" i="1"/>
  <c r="H73" i="1"/>
  <c r="F73" i="1" s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F75" i="1"/>
  <c r="G75" i="1"/>
  <c r="H75" i="1"/>
  <c r="I75" i="1"/>
  <c r="J75" i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H82" i="1"/>
  <c r="H77" i="1" s="1"/>
  <c r="I82" i="1"/>
  <c r="J82" i="1"/>
  <c r="J77" i="1" s="1"/>
  <c r="E83" i="1"/>
  <c r="F83" i="1"/>
  <c r="G83" i="1"/>
  <c r="H83" i="1"/>
  <c r="I83" i="1"/>
  <c r="J83" i="1"/>
  <c r="E84" i="1"/>
  <c r="G84" i="1"/>
  <c r="H84" i="1"/>
  <c r="F84" i="1" s="1"/>
  <c r="I84" i="1"/>
  <c r="J84" i="1"/>
  <c r="E85" i="1"/>
  <c r="F85" i="1"/>
  <c r="G85" i="1"/>
  <c r="H85" i="1"/>
  <c r="I85" i="1"/>
  <c r="J85" i="1"/>
  <c r="H86" i="1"/>
  <c r="J86" i="1"/>
  <c r="K86" i="1"/>
  <c r="L86" i="1"/>
  <c r="M86" i="1"/>
  <c r="E87" i="1"/>
  <c r="E86" i="1" s="1"/>
  <c r="G87" i="1"/>
  <c r="G86" i="1" s="1"/>
  <c r="H87" i="1"/>
  <c r="I87" i="1"/>
  <c r="I86" i="1" s="1"/>
  <c r="J87" i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M65" i="1" l="1"/>
  <c r="K65" i="1"/>
  <c r="G66" i="1"/>
  <c r="E66" i="1"/>
  <c r="J66" i="1"/>
  <c r="H65" i="1"/>
  <c r="I66" i="1"/>
  <c r="L65" i="1"/>
  <c r="G64" i="1"/>
  <c r="E22" i="1"/>
  <c r="E64" i="1" s="1"/>
  <c r="I22" i="1"/>
  <c r="I64" i="1" s="1"/>
  <c r="J39" i="1"/>
  <c r="J38" i="1" s="1"/>
  <c r="F87" i="1"/>
  <c r="F86" i="1" s="1"/>
  <c r="F78" i="1"/>
  <c r="F70" i="1"/>
  <c r="F68" i="1" s="1"/>
  <c r="H68" i="1"/>
  <c r="H66" i="1" s="1"/>
  <c r="H105" i="1" s="1"/>
  <c r="F57" i="1"/>
  <c r="F56" i="1" s="1"/>
  <c r="F82" i="1"/>
  <c r="J56" i="1"/>
  <c r="J64" i="1" s="1"/>
  <c r="F40" i="1"/>
  <c r="F39" i="1" s="1"/>
  <c r="F38" i="1" s="1"/>
  <c r="F26" i="1"/>
  <c r="F25" i="1" s="1"/>
  <c r="F23" i="1"/>
  <c r="F22" i="1" s="1"/>
  <c r="F64" i="1" s="1"/>
  <c r="J105" i="1" l="1"/>
  <c r="J65" i="1"/>
  <c r="I65" i="1"/>
  <c r="I105" i="1"/>
  <c r="G105" i="1"/>
  <c r="G65" i="1"/>
  <c r="F77" i="1"/>
  <c r="F66" i="1" s="1"/>
  <c r="E65" i="1"/>
  <c r="E105" i="1"/>
  <c r="F105" i="1" l="1"/>
  <c r="F65" i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<sst xmlns="http://schemas.openxmlformats.org/spreadsheetml/2006/main" count="247" uniqueCount="175">
  <si>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</si>
  <si>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</si>
  <si>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</si>
  <si>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</si>
  <si>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</si>
  <si>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</si>
  <si>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</si>
  <si>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</si>
  <si>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</si>
  <si>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</si>
  <si>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</si>
  <si>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</si>
  <si>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</si>
  <si>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</si>
  <si>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</si>
  <si>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</si>
  <si>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</si>
  <si>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</si>
  <si>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</si>
  <si>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</si>
  <si>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</si>
  <si>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</si>
  <si>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</si>
  <si>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</si>
  <si>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</si>
  <si>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</si>
  <si>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</si>
  <si>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</si>
  <si>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</si>
  <si>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</si>
  <si>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</si>
  <si>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</si>
  <si>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</si>
  <si>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</si>
  <si>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</si>
  <si>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</si>
  <si>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</si>
  <si>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</si>
  <si>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</si>
  <si>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</si>
  <si>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</si>
  <si>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</si>
  <si>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</si>
  <si>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</si>
  <si>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</si>
  <si>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</si>
  <si>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</si>
  <si>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</si>
  <si>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</si>
  <si>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</si>
  <si>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</si>
  <si>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</si>
  <si>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</si>
  <si>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</si>
  <si>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</si>
  <si>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</si>
  <si>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</si>
  <si>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</si>
  <si>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</si>
  <si>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</si>
  <si>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</si>
  <si>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</si>
  <si>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</si>
  <si>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</si>
  <si>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</si>
  <si>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</si>
  <si>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</si>
  <si>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</si>
  <si>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</si>
  <si>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</si>
  <si>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</si>
  <si>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</si>
  <si>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</si>
  <si>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</si>
  <si>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</si>
  <si>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</si>
  <si>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</si>
  <si>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</si>
  <si>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</si>
  <si>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</si>
  <si>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</si>
  <si>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</si>
  <si>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</si>
  <si>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</si>
  <si>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</si>
  <si>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</si>
  <si>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</si>
  <si>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</si>
  <si>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</si>
  <si>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</si>
  <si>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</si>
  <si>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</si>
  <si>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</si>
  <si>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</si>
  <si>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</si>
  <si>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</si>
  <si>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</si>
  <si>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</si>
  <si>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</si>
  <si>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</si>
  <si>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</si>
  <si>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</si>
  <si>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</si>
  <si>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</si>
  <si>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</si>
  <si>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</si>
  <si>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</si>
  <si>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</si>
  <si>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</si>
  <si>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</si>
  <si>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</si>
  <si>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</si>
  <si>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</si>
  <si>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</si>
  <si>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</si>
  <si>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</si>
  <si>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</si>
  <si>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</si>
  <si>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</si>
  <si>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</si>
  <si>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</si>
  <si>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</si>
  <si>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</si>
  <si>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</si>
  <si>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</si>
  <si>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</si>
  <si>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</si>
  <si>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</si>
  <si>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</si>
  <si>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</si>
  <si>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</si>
  <si>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</si>
  <si>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</si>
  <si>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</si>
  <si>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</si>
  <si>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</si>
  <si>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</si>
  <si>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</si>
  <si>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</si>
  <si>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</si>
  <si>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</si>
  <si>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</si>
  <si>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</si>
  <si>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</si>
  <si>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</si>
  <si>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</si>
  <si>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</si>
  <si>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</si>
  <si>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</si>
  <si>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</si>
  <si>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</si>
  <si>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</si>
  <si>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</si>
  <si>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</si>
  <si>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</si>
  <si>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</si>
  <si>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</si>
  <si>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</si>
  <si>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</si>
  <si>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</si>
  <si>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</si>
  <si>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</si>
  <si>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</si>
  <si>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</si>
  <si>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</si>
  <si>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2020 г.</t>
  </si>
  <si>
    <t>Годишен         уточнен план                           2020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</si>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</sst>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0_11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44165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677</v>
          </cell>
          <cell r="H74">
            <v>0</v>
          </cell>
          <cell r="I74">
            <v>0</v>
          </cell>
          <cell r="J74">
            <v>0</v>
          </cell>
        </row>
        <row r="78">
          <cell r="G78">
            <v>677</v>
          </cell>
        </row>
        <row r="90">
          <cell r="E90">
            <v>18360000</v>
          </cell>
          <cell r="G90">
            <v>17664055</v>
          </cell>
          <cell r="H90">
            <v>0</v>
          </cell>
          <cell r="I90">
            <v>68099</v>
          </cell>
          <cell r="J90">
            <v>16957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3000000</v>
          </cell>
          <cell r="G108">
            <v>2794145</v>
          </cell>
          <cell r="H108">
            <v>0</v>
          </cell>
          <cell r="I108">
            <v>728</v>
          </cell>
          <cell r="J108">
            <v>148011</v>
          </cell>
        </row>
        <row r="112">
          <cell r="E112">
            <v>0</v>
          </cell>
          <cell r="G112">
            <v>22949</v>
          </cell>
          <cell r="H112">
            <v>-2</v>
          </cell>
          <cell r="I112">
            <v>0</v>
          </cell>
          <cell r="J112">
            <v>-164968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10136200</v>
          </cell>
          <cell r="G187">
            <v>7267641</v>
          </cell>
          <cell r="H187">
            <v>0</v>
          </cell>
          <cell r="I187">
            <v>-3208</v>
          </cell>
          <cell r="J187">
            <v>1704098</v>
          </cell>
        </row>
        <row r="190">
          <cell r="E190">
            <v>623000</v>
          </cell>
          <cell r="G190">
            <v>449125</v>
          </cell>
          <cell r="H190">
            <v>0</v>
          </cell>
          <cell r="I190">
            <v>-49</v>
          </cell>
          <cell r="J190">
            <v>54901</v>
          </cell>
        </row>
        <row r="196">
          <cell r="E196">
            <v>1402000</v>
          </cell>
          <cell r="G196">
            <v>0</v>
          </cell>
          <cell r="H196">
            <v>0</v>
          </cell>
          <cell r="I196">
            <v>0</v>
          </cell>
          <cell r="J196">
            <v>1250870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2613200</v>
          </cell>
          <cell r="G205">
            <v>898593</v>
          </cell>
          <cell r="H205">
            <v>3881</v>
          </cell>
          <cell r="I205">
            <v>60619</v>
          </cell>
          <cell r="J205">
            <v>0</v>
          </cell>
        </row>
        <row r="223">
          <cell r="E223">
            <v>46000</v>
          </cell>
          <cell r="G223">
            <v>37967</v>
          </cell>
          <cell r="H223">
            <v>0</v>
          </cell>
          <cell r="I223">
            <v>148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2275000</v>
          </cell>
          <cell r="G271">
            <v>1588894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15000</v>
          </cell>
          <cell r="G275">
            <v>6502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381100</v>
          </cell>
          <cell r="G276">
            <v>35353</v>
          </cell>
          <cell r="H276">
            <v>0</v>
          </cell>
          <cell r="I276">
            <v>2599</v>
          </cell>
          <cell r="J276">
            <v>0</v>
          </cell>
        </row>
        <row r="284">
          <cell r="E284">
            <v>868500</v>
          </cell>
          <cell r="G284">
            <v>236181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-3000000</v>
          </cell>
          <cell r="G375">
            <v>-9932191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2990706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-21172</v>
          </cell>
          <cell r="H544">
            <v>0</v>
          </cell>
          <cell r="I544">
            <v>637</v>
          </cell>
          <cell r="J544">
            <v>19163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1827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-2997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-8959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-3550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-8207</v>
          </cell>
          <cell r="H591">
            <v>5053</v>
          </cell>
          <cell r="I591">
            <v>3154</v>
          </cell>
          <cell r="J591">
            <v>0</v>
          </cell>
        </row>
        <row r="594">
          <cell r="E594">
            <v>0</v>
          </cell>
          <cell r="G594">
            <v>-3912</v>
          </cell>
          <cell r="H594">
            <v>3912</v>
          </cell>
          <cell r="J594">
            <v>0</v>
          </cell>
        </row>
        <row r="605">
          <cell r="B605">
            <v>44174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1735</v>
          </cell>
          <cell r="B385" t="str">
            <v>Медицински университет - Плевен</v>
          </cell>
        </row>
        <row r="386">
          <cell r="A386" t="str">
            <v>1741</v>
          </cell>
          <cell r="B386" t="str">
            <v>Университет за национално и световно стопанство - София</v>
          </cell>
        </row>
        <row r="387">
          <cell r="A387" t="str">
            <v>1742</v>
          </cell>
          <cell r="B387" t="str">
            <v>Икономически университет - Варна</v>
          </cell>
        </row>
        <row r="388">
          <cell r="A388" t="str">
            <v>1743</v>
          </cell>
          <cell r="B388" t="str">
            <v>Стопанска академия "Димитър Ценов" - Свищов</v>
          </cell>
        </row>
        <row r="389">
          <cell r="A389" t="str">
            <v>1751</v>
          </cell>
          <cell r="B389" t="str">
            <v>Държавна музикална академия "Панчо Владигеров" - София</v>
          </cell>
        </row>
        <row r="390">
          <cell r="A390" t="str">
            <v>1752</v>
          </cell>
          <cell r="B390" t="str">
            <v>Национална академия за театрално и филмово изкуство "Кр. Сарафов" - София</v>
          </cell>
        </row>
        <row r="391">
          <cell r="A391" t="str">
            <v>1753</v>
          </cell>
          <cell r="B391" t="str">
            <v>Национална художествена академия - София</v>
          </cell>
        </row>
        <row r="392">
          <cell r="A392" t="str">
            <v>1754</v>
          </cell>
          <cell r="B392" t="str">
            <v>Академия за музикално, танцово и изобразително изкуство „Проф. Асен Диамандиев“ - Пловдив</v>
          </cell>
        </row>
        <row r="393">
          <cell r="A393" t="str">
            <v>1759</v>
          </cell>
          <cell r="B393" t="str">
            <v>Национална спортна академия "Васил Левски" - София</v>
          </cell>
        </row>
        <row r="394">
          <cell r="A394" t="str">
            <v>1767</v>
          </cell>
          <cell r="B394" t="str">
            <v>Висше строително училище "Любен Каравелов" - София</v>
          </cell>
        </row>
        <row r="395">
          <cell r="A395" t="str">
            <v>1768</v>
          </cell>
          <cell r="B395" t="str">
            <v>Висше транспортно училище "Тодор Каблешков" - София</v>
          </cell>
        </row>
        <row r="396">
          <cell r="A396" t="str">
            <v>1771</v>
          </cell>
          <cell r="B396" t="str">
            <v xml:space="preserve">Университет по библиотекознание и информационни технологии - София </v>
          </cell>
        </row>
        <row r="397">
          <cell r="A397" t="str">
            <v>1772</v>
          </cell>
          <cell r="B397" t="str">
            <v>Висше училище по телекомуникации и пощи - София</v>
          </cell>
        </row>
        <row r="398">
          <cell r="A398" t="str">
            <v>1790</v>
          </cell>
          <cell r="B398" t="str">
            <v>Българска академия на науките - София</v>
          </cell>
        </row>
        <row r="399">
          <cell r="A399" t="str">
            <v/>
          </cell>
          <cell r="B399" t="str">
            <v xml:space="preserve">        А.2.1.б) кодове на ДВУ и ВА "Г. С. Раковски", финансирани от Министерството на отбраната</v>
          </cell>
        </row>
        <row r="400">
          <cell r="A400" t="str">
            <v>1281</v>
          </cell>
          <cell r="B400" t="str">
            <v>Военна академия "Г. С. Раковски" - София</v>
          </cell>
        </row>
        <row r="401">
          <cell r="A401" t="str">
            <v>1282</v>
          </cell>
          <cell r="B401" t="str">
            <v>Национален военен университет "Васил Левски" - Велико Търново</v>
          </cell>
        </row>
        <row r="402">
          <cell r="A402" t="str">
            <v>1283</v>
          </cell>
          <cell r="B402" t="str">
            <v>Висше военноморско училище "Н. Й. Вапцаров" - Варна</v>
          </cell>
        </row>
        <row r="403">
          <cell r="A403" t="str">
            <v>1284</v>
          </cell>
          <cell r="B403" t="str">
            <v>Висше военновъздушно училище "Георги Бенковски" - Долна Митрополия</v>
          </cell>
        </row>
        <row r="404">
          <cell r="A404" t="str">
            <v>1280</v>
          </cell>
          <cell r="B404" t="str">
            <v>ДЪРЖАВНИ ВИСШИ ВОЕННИ УЧИЛИЩА към МО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43861</v>
          </cell>
        </row>
        <row r="723">
          <cell r="B723">
            <v>43890</v>
          </cell>
        </row>
        <row r="724">
          <cell r="B724">
            <v>43921</v>
          </cell>
        </row>
        <row r="725">
          <cell r="B725">
            <v>43951</v>
          </cell>
        </row>
        <row r="726">
          <cell r="B726">
            <v>43982</v>
          </cell>
        </row>
        <row r="727">
          <cell r="B727">
            <v>44012</v>
          </cell>
        </row>
        <row r="728">
          <cell r="B728">
            <v>44043</v>
          </cell>
        </row>
        <row r="729">
          <cell r="B729">
            <v>44074</v>
          </cell>
        </row>
        <row r="730">
          <cell r="B730">
            <v>44104</v>
          </cell>
        </row>
        <row r="731">
          <cell r="B731">
            <v>44135</v>
          </cell>
        </row>
        <row r="732">
          <cell r="B732">
            <v>44165</v>
          </cell>
        </row>
        <row r="733">
          <cell r="B733">
            <v>44196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H43" sqref="H43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               ОТЧЕТ ЗА КАСОВОТО ИЗПЪЛНЕНИЕ НА БЮДЖЕТА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44165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0</v>
      </c>
      <c r="F15" s="422" t="str">
        <f>[1]OTCHET!F15</f>
        <v>БЮДЖЕТ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21360000</v>
      </c>
      <c r="F22" s="358">
        <f>+F23+F25+F36+F37</f>
        <v>20550651</v>
      </c>
      <c r="G22" s="357">
        <f>+G23+G25+G36+G37</f>
        <v>20481826</v>
      </c>
      <c r="H22" s="356">
        <f>+H23+H25+H36+H37</f>
        <v>-2</v>
      </c>
      <c r="I22" s="356">
        <f>+I23+I25+I36+I37</f>
        <v>68827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21360000</v>
      </c>
      <c r="F25" s="344">
        <f>+F26+F30+F31+F32+F33</f>
        <v>20550651</v>
      </c>
      <c r="G25" s="343">
        <f>+G26+G30+G31+G32+G33</f>
        <v>20481826</v>
      </c>
      <c r="H25" s="342">
        <f>+H26+H30+H31+H32+H33</f>
        <v>-2</v>
      </c>
      <c r="I25" s="342">
        <f>+I26+I30+I31+I32+I33</f>
        <v>68827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677</v>
      </c>
      <c r="G26" s="337">
        <f>[1]OTCHET!G74</f>
        <v>677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677</v>
      </c>
      <c r="G29" s="315">
        <f>+[1]OTCHET!G78+[1]OTCHET!G79</f>
        <v>677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18360000</v>
      </c>
      <c r="F30" s="310">
        <f>+G30+H30+I30+J30</f>
        <v>17749111</v>
      </c>
      <c r="G30" s="231">
        <f>[1]OTCHET!G90+[1]OTCHET!G93+[1]OTCHET!G94</f>
        <v>17664055</v>
      </c>
      <c r="H30" s="230">
        <f>[1]OTCHET!H90+[1]OTCHET!H93+[1]OTCHET!H94</f>
        <v>0</v>
      </c>
      <c r="I30" s="230">
        <f>[1]OTCHET!I90+[1]OTCHET!I93+[1]OTCHET!I94</f>
        <v>68099</v>
      </c>
      <c r="J30" s="229">
        <f>[1]OTCHET!J90+[1]OTCHET!J93+[1]OTCHET!J94</f>
        <v>16957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3000000</v>
      </c>
      <c r="F31" s="85">
        <f>+G31+H31+I31+J31</f>
        <v>2942884</v>
      </c>
      <c r="G31" s="84">
        <f>[1]OTCHET!G108</f>
        <v>2794145</v>
      </c>
      <c r="H31" s="83">
        <f>[1]OTCHET!H108</f>
        <v>0</v>
      </c>
      <c r="I31" s="83">
        <f>[1]OTCHET!I108</f>
        <v>728</v>
      </c>
      <c r="J31" s="82">
        <f>[1]OTCHET!J108</f>
        <v>148011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-142021</v>
      </c>
      <c r="G32" s="84">
        <f>[1]OTCHET!G112+[1]OTCHET!G121+[1]OTCHET!G137+[1]OTCHET!G138</f>
        <v>22949</v>
      </c>
      <c r="H32" s="83">
        <f>[1]OTCHET!H112+[1]OTCHET!H121+[1]OTCHET!H137+[1]OTCHET!H138</f>
        <v>-2</v>
      </c>
      <c r="I32" s="83">
        <f>[1]OTCHET!I112+[1]OTCHET!I121+[1]OTCHET!I137+[1]OTCHET!I138</f>
        <v>0</v>
      </c>
      <c r="J32" s="82">
        <f>[1]OTCHET!J112+[1]OTCHET!J121+[1]OTCHET!J137+[1]OTCHET!J138</f>
        <v>-164968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18360000</v>
      </c>
      <c r="F38" s="278">
        <f>F39+F43+F44+F46+SUM(F48:F52)+F55</f>
        <v>13594115</v>
      </c>
      <c r="G38" s="277">
        <f>G39+G43+G44+G46+SUM(G48:G52)+G55</f>
        <v>10520256</v>
      </c>
      <c r="H38" s="276">
        <f>H39+H43+H44+H46+SUM(H48:H52)+H55</f>
        <v>3881</v>
      </c>
      <c r="I38" s="276">
        <f>I39+I43+I44+I46+SUM(I48:I52)+I55</f>
        <v>60109</v>
      </c>
      <c r="J38" s="275">
        <f>J39+J43+J44+J46+SUM(J48:J52)+J55</f>
        <v>3009869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12161200</v>
      </c>
      <c r="F39" s="270">
        <f>SUM(F40:F42)</f>
        <v>10723378</v>
      </c>
      <c r="G39" s="269">
        <f>SUM(G40:G42)</f>
        <v>7716766</v>
      </c>
      <c r="H39" s="268">
        <f>SUM(H40:H42)</f>
        <v>0</v>
      </c>
      <c r="I39" s="268">
        <f>SUM(I40:I42)</f>
        <v>-3257</v>
      </c>
      <c r="J39" s="267">
        <f>SUM(J40:J42)</f>
        <v>3009869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10136200</v>
      </c>
      <c r="F40" s="262">
        <f>+G40+H40+I40+J40</f>
        <v>8968531</v>
      </c>
      <c r="G40" s="261">
        <f>[1]OTCHET!G187</f>
        <v>7267641</v>
      </c>
      <c r="H40" s="260">
        <f>[1]OTCHET!H187</f>
        <v>0</v>
      </c>
      <c r="I40" s="260">
        <f>[1]OTCHET!I187</f>
        <v>-3208</v>
      </c>
      <c r="J40" s="259">
        <f>[1]OTCHET!J187</f>
        <v>1704098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623000</v>
      </c>
      <c r="F41" s="254">
        <f>+G41+H41+I41+J41</f>
        <v>503977</v>
      </c>
      <c r="G41" s="253">
        <f>[1]OTCHET!G190</f>
        <v>449125</v>
      </c>
      <c r="H41" s="252">
        <f>[1]OTCHET!H190</f>
        <v>0</v>
      </c>
      <c r="I41" s="252">
        <f>[1]OTCHET!I190</f>
        <v>-49</v>
      </c>
      <c r="J41" s="251">
        <f>[1]OTCHET!J190</f>
        <v>54901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1402000</v>
      </c>
      <c r="F42" s="247">
        <f>+G42+H42+I42+J42</f>
        <v>1250870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1250870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4934200</v>
      </c>
      <c r="F43" s="243">
        <f>+G43+H43+I43+J43</f>
        <v>2590102</v>
      </c>
      <c r="G43" s="242">
        <f>+[1]OTCHET!G205+[1]OTCHET!G223+[1]OTCHET!G271</f>
        <v>2525454</v>
      </c>
      <c r="H43" s="241">
        <f>+[1]OTCHET!H205+[1]OTCHET!H223+[1]OTCHET!H271</f>
        <v>3881</v>
      </c>
      <c r="I43" s="241">
        <f>+[1]OTCHET!I205+[1]OTCHET!I223+[1]OTCHET!I271</f>
        <v>60767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1264600</v>
      </c>
      <c r="F49" s="85">
        <f>+G49+H49+I49+J49</f>
        <v>280635</v>
      </c>
      <c r="G49" s="84">
        <f>[1]OTCHET!G275+[1]OTCHET!G276+[1]OTCHET!G284+[1]OTCHET!G287</f>
        <v>278036</v>
      </c>
      <c r="H49" s="83">
        <f>[1]OTCHET!H275+[1]OTCHET!H276+[1]OTCHET!H284+[1]OTCHET!H287</f>
        <v>0</v>
      </c>
      <c r="I49" s="83">
        <f>[1]OTCHET!I275+[1]OTCHET!I276+[1]OTCHET!I284+[1]OTCHET!I287</f>
        <v>2599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-3000000</v>
      </c>
      <c r="F56" s="198">
        <f>+F57+F58+F62</f>
        <v>-6941485</v>
      </c>
      <c r="G56" s="197">
        <f>+G57+G58+G62</f>
        <v>-9932191</v>
      </c>
      <c r="H56" s="196">
        <f>+H57+H58+H62</f>
        <v>0</v>
      </c>
      <c r="I56" s="195">
        <f>+I57+I58+I62</f>
        <v>0</v>
      </c>
      <c r="J56" s="194">
        <f>+J57+J58+J62</f>
        <v>2990706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-3000000</v>
      </c>
      <c r="F57" s="99">
        <f>+G57+H57+I57+J57</f>
        <v>-9932191</v>
      </c>
      <c r="G57" s="98">
        <f>+[1]OTCHET!G361+[1]OTCHET!G375+[1]OTCHET!G388</f>
        <v>-9932191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2990706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2990706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15051</v>
      </c>
      <c r="G64" s="161">
        <f>+G22-G38+G56-G63</f>
        <v>29379</v>
      </c>
      <c r="H64" s="160">
        <f>+H22-H38+H56-H63</f>
        <v>-3883</v>
      </c>
      <c r="I64" s="160">
        <f>+I22-I38+I56-I63</f>
        <v>8718</v>
      </c>
      <c r="J64" s="159">
        <f>+J22-J38+J56-J63</f>
        <v>-19163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-15051</v>
      </c>
      <c r="G66" s="147">
        <f>SUM(+G68+G76+G77+G84+G85+G86+G89+G90+G91+G92+G93+G94+G95)</f>
        <v>-29379</v>
      </c>
      <c r="H66" s="146">
        <f>SUM(+H68+H76+H77+H84+H85+H86+H89+H90+H91+H92+H93+H94+H95)</f>
        <v>3883</v>
      </c>
      <c r="I66" s="146">
        <f>SUM(+I68+I76+I77+I84+I85+I86+I89+I90+I91+I92+I93+I94+I95)</f>
        <v>-8718</v>
      </c>
      <c r="J66" s="145">
        <f>SUM(+J68+J76+J77+J84+J85+J86+J89+J90+J91+J92+J93+J94+J95)</f>
        <v>19163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-1372</v>
      </c>
      <c r="G86" s="120">
        <f>+G87+G88</f>
        <v>-21172</v>
      </c>
      <c r="H86" s="119">
        <f>+H87+H88</f>
        <v>0</v>
      </c>
      <c r="I86" s="119">
        <f>+I87+I88</f>
        <v>637</v>
      </c>
      <c r="J86" s="118">
        <f>+J87+J88</f>
        <v>19163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-1372</v>
      </c>
      <c r="G88" s="106">
        <f>+[1]OTCHET!G521+[1]OTCHET!G524+[1]OTCHET!G544</f>
        <v>-21172</v>
      </c>
      <c r="H88" s="105">
        <f>+[1]OTCHET!H521+[1]OTCHET!H524+[1]OTCHET!H544</f>
        <v>0</v>
      </c>
      <c r="I88" s="105">
        <f>+[1]OTCHET!I521+[1]OTCHET!I524+[1]OTCHET!I544</f>
        <v>637</v>
      </c>
      <c r="J88" s="104">
        <f>+[1]OTCHET!J521+[1]OTCHET!J524+[1]OTCHET!J544</f>
        <v>19163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1827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1827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-15506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-2997</v>
      </c>
      <c r="I91" s="83">
        <f>+[1]OTCHET!I573+[1]OTCHET!I574+[1]OTCHET!I575+[1]OTCHET!I576+[1]OTCHET!I577+[1]OTCHET!I578+[1]OTCHET!I579</f>
        <v>-12509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-8207</v>
      </c>
      <c r="H95" s="76">
        <f>[1]OTCHET!H591</f>
        <v>5053</v>
      </c>
      <c r="I95" s="76">
        <f>[1]OTCHET!I591</f>
        <v>3154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-3912</v>
      </c>
      <c r="H96" s="67">
        <f>+[1]OTCHET!H594</f>
        <v>3912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44174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2020-12-15T14:41:19Z</dcterms:created>
  <dcterms:modified xsi:type="dcterms:W3CDTF">2020-12-15T14:41:56Z</dcterms:modified>
</cp:coreProperties>
</file>