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2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<sst xmlns="http://schemas.openxmlformats.org/spreadsheetml/2006/main" count="520" uniqueCount="351">
  <si>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</si>
  <si>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</si>
  <si>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</si>
  <si>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</si>
  <si>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</si>
  <si>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</si>
  <si>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</si>
  <si>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</si>
  <si>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</si>
  <si>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</si>
  <si>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</si>
  <si>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</si>
  <si>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</si>
  <si>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</si>
  <si>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</si>
  <si>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</si>
  <si>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</si>
  <si>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</si>
  <si>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</si>
  <si>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</si>
  <si>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</si>
  <si>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</si>
  <si>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</si>
  <si>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</si>
  <si>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</si>
  <si>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</si>
  <si>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</si>
  <si>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</si>
  <si>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</si>
  <si>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</si>
  <si>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</si>
  <si>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</si>
  <si>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</si>
  <si>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</si>
  <si>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</si>
  <si>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</si>
  <si>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</si>
  <si>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</si>
  <si>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</si>
  <si>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</si>
  <si>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</si>
  <si>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</si>
  <si>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</si>
  <si>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</si>
  <si>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</si>
  <si>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</si>
  <si>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</si>
  <si>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</si>
  <si>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</si>
  <si>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</si>
  <si>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</si>
  <si>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</si>
  <si>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</si>
  <si>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</si>
  <si>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</si>
  <si>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</si>
  <si>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</si>
  <si>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</si>
  <si>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</si>
  <si>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</si>
  <si>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</si>
  <si>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</si>
  <si>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</si>
  <si>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</si>
  <si>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</si>
  <si>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</si>
  <si>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</si>
  <si>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</si>
  <si>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</si>
  <si>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</si>
  <si>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</si>
  <si>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</si>
  <si>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</si>
  <si>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</si>
  <si>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</si>
  <si>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</si>
  <si>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</si>
  <si>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</si>
  <si>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</si>
  <si>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</si>
  <si>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</si>
  <si>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</si>
  <si>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</si>
  <si>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</si>
  <si>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</si>
  <si>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</si>
  <si>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</si>
  <si>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</si>
  <si>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</si>
  <si>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</si>
  <si>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</si>
  <si>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</si>
  <si>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</si>
  <si>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</si>
  <si>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</si>
  <si>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</si>
  <si>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</si>
  <si>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</si>
  <si>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</si>
  <si>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</si>
  <si>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</si>
  <si>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</si>
  <si>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</si>
  <si>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</si>
  <si>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</si>
  <si>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</si>
  <si>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</si>
  <si>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</si>
  <si>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</si>
  <si>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</si>
  <si>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</si>
  <si>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</si>
  <si>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</si>
  <si>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</si>
  <si>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</si>
  <si>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</si>
  <si>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</si>
  <si>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</si>
  <si>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</si>
  <si>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</si>
  <si>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</si>
  <si>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</si>
  <si>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</si>
  <si>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</si>
  <si>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</si>
  <si>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</si>
  <si>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</si>
  <si>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</si>
  <si>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</si>
  <si>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</si>
  <si>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</si>
  <si>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</si>
  <si>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</si>
  <si>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</si>
  <si>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</si>
  <si>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</si>
  <si>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</si>
  <si>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</si>
  <si>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</si>
  <si>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</si>
  <si>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</si>
  <si>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</si>
  <si>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</si>
  <si>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</si>
  <si>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</si>
  <si>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</si>
  <si>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</si>
  <si>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</si>
  <si>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</si>
  <si>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</si>
  <si>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</si>
  <si>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</si>
  <si>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</si>
  <si>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</si>
  <si>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</si>
  <si>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</si>
  <si>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</si>
  <si>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</si>
  <si>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</si>
  <si>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</si>
  <si>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</si>
  <si>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</si>
  <si>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</si>
  <si>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</si>
  <si>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</si>
  <si>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</si>
  <si>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</si>
  <si>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</si>
  <si>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</si>
  <si>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</si>
  <si>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</si>
  <si>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</si>
  <si>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</si>
  <si>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</si>
  <si>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</si>
  <si>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</si>
  <si>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</si>
  <si>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</si>
  <si>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</si>
  <si>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</si>
  <si>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</si>
  <si>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</si>
  <si>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</si>
  <si>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</si>
  <si>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</si>
  <si>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</si>
  <si>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</si>
  <si>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</si>
  <si>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</si>
  <si>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</si>
  <si>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</si>
  <si>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</si>
  <si>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</si>
  <si>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</si>
  <si>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</si>
  <si>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</si>
  <si>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</si>
  <si>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</si>
  <si>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</si>
  <si>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</si>
  <si>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</si>
  <si>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</si>
  <si>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</si>
  <si>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</si>
  <si>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</si>
  <si>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</si>
  <si>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</si>
  <si>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</si>
  <si>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</si>
  <si>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</si>
  <si>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</si>
  <si>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</si>
  <si>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</si>
  <si>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</si>
  <si>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</si>
  <si>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</si>
  <si>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</si>
  <si>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</si>
  <si>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</si>
  <si>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</si>
  <si>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</si>
  <si>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</si>
  <si>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</si>
  <si>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</si>
  <si>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</si>
  <si>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</si>
  <si>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</si>
  <si>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</si>
  <si>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</si>
  <si>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</si>
  <si>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</si>
  <si>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</si>
  <si>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</si>
  <si>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</si>
  <si>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</si>
  <si>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</si>
  <si>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</si>
  <si>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</si>
  <si>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</si>
  <si>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</si>
  <si>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</si>
  <si>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</si>
  <si>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</si>
  <si>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</si>
  <si>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</si>
  <si>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</si>
  <si>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</si>
  <si>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</si>
  <si>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</si>
  <si>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</si>
  <si>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</si>
  <si>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</si>
  <si>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</si>
  <si>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</si>
  <si>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</si>
  <si>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</si>
  <si>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</si>
  <si>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</si>
  <si>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</si>
  <si>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</si>
  <si>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</si>
  <si>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</si>
  <si>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</si>
  <si>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</si>
  <si>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</si>
  <si>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</si>
  <si>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</si>
  <si>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</si>
  <si>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</si>
  <si>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</si>
  <si>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</si>
  <si>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</si>
  <si>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</si>
  <si>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</si>
  <si>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</si>
  <si>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</si>
  <si>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</si>
  <si>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</si>
  <si>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</si>
  <si>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</si>
  <si>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</si>
  <si>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</si>
  <si>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</si>
  <si>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</si>
  <si>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</si>
  <si>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</si>
  <si>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</si>
  <si>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</si>
  <si>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</si>
  <si>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</si>
  <si>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</si>
  <si>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</si>
  <si>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</si>
  <si>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</si>
  <si>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</si>
  <si>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</si>
  <si>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</si>
  <si>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</si>
  <si>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</si>
  <si>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</si>
  <si>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</si>
  <si>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</si>
  <si>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</si>
  <si>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</si>
  <si>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</si>
  <si>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</si>
  <si>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</si>
  <si>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</si>
  <si>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</si>
  <si>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</si>
  <si>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</si>
  <si>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</si>
  <si>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</si>
  <si>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</si>
  <si>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</si>
  <si>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</si>
  <si>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</si>
  <si>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</si>
  <si>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</si>
  <si>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</si>
  <si>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</si>
  <si>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</si>
  <si>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</si>
  <si>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</si>
  <si>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</si>
  <si>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</si>
  <si>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</si>
  <si>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</si>
  <si>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</si>
  <si>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</si>
  <si>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</si>
  <si>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</si>
  <si>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</si>
  <si>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</si>
  <si>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</si>
  <si>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</si>
  <si>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</si>
  <si>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</si>
  <si>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</si>
  <si>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</si>
  <si>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</si>
  <si>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</si>
  <si>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</si>
  <si>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</si>
  <si>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</si>
  <si>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</si>
  <si>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</si>
  <si>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</si>
  <si>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</si>
  <si>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</si>
  <si>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КОМИСИЯ ЗА ФИНАНСОВ НАДЗОР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</si>
</sst>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30" borderId="1" applyNumberFormat="0" applyAlignment="0" applyProtection="0"/>
    <xf numFmtId="0" fontId="142" fillId="0" borderId="6" applyNumberFormat="0" applyFill="0" applyAlignment="0" applyProtection="0"/>
    <xf numFmtId="0" fontId="143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4" fillId="27" borderId="8" applyNumberFormat="0" applyAlignment="0" applyProtection="0"/>
    <xf numFmtId="9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8" fillId="32" borderId="0" xfId="61" applyFont="1" applyFill="1" applyAlignment="1" applyProtection="1">
      <alignment horizontal="right"/>
      <protection/>
    </xf>
    <xf numFmtId="0" fontId="149" fillId="32" borderId="0" xfId="61" applyFont="1" applyFill="1" applyBorder="1" applyAlignment="1" applyProtection="1">
      <alignment horizontal="center"/>
      <protection/>
    </xf>
    <xf numFmtId="166" fontId="150" fillId="32" borderId="0" xfId="63" applyNumberFormat="1" applyFont="1" applyFill="1" applyAlignment="1" applyProtection="1">
      <alignment/>
      <protection/>
    </xf>
    <xf numFmtId="0" fontId="148" fillId="32" borderId="0" xfId="57" applyFont="1" applyFill="1" applyAlignment="1" applyProtection="1" quotePrefix="1">
      <alignment/>
      <protection/>
    </xf>
    <xf numFmtId="0" fontId="151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1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50" fillId="38" borderId="0" xfId="57" applyFont="1" applyFill="1" applyBorder="1">
      <alignment/>
      <protection/>
    </xf>
    <xf numFmtId="0" fontId="150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6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2" fillId="38" borderId="0" xfId="57" applyFont="1" applyFill="1" applyBorder="1">
      <alignment/>
      <protection/>
    </xf>
    <xf numFmtId="0" fontId="152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27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7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0" fillId="32" borderId="24" xfId="57" applyNumberFormat="1" applyFont="1" applyFill="1" applyBorder="1" applyAlignment="1">
      <alignment horizontal="center"/>
      <protection/>
    </xf>
    <xf numFmtId="0" fontId="150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0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1" fontId="9" fillId="32" borderId="20" xfId="57" applyNumberFormat="1" applyFont="1" applyFill="1" applyBorder="1" applyAlignment="1">
      <alignment horizontal="left"/>
      <protection/>
    </xf>
    <xf numFmtId="171" fontId="9" fillId="32" borderId="24" xfId="57" applyNumberFormat="1" applyFont="1" applyFill="1" applyBorder="1" applyAlignment="1">
      <alignment horizontal="left"/>
      <protection/>
    </xf>
    <xf numFmtId="169" fontId="29" fillId="32" borderId="0" xfId="57" applyNumberFormat="1" applyFont="1" applyFill="1" applyBorder="1">
      <alignment/>
      <protection/>
    </xf>
    <xf numFmtId="0" fontId="150" fillId="32" borderId="18" xfId="57" applyFont="1" applyFill="1" applyBorder="1">
      <alignment/>
      <protection/>
    </xf>
    <xf numFmtId="169" fontId="29" fillId="32" borderId="22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8" fontId="29" fillId="32" borderId="22" xfId="57" applyNumberFormat="1" applyFont="1" applyFill="1" applyBorder="1" applyAlignment="1">
      <alignment horizontal="left"/>
      <protection/>
    </xf>
    <xf numFmtId="173" fontId="153" fillId="39" borderId="25" xfId="0" applyNumberFormat="1" applyFont="1" applyFill="1" applyBorder="1" applyAlignment="1" applyProtection="1" quotePrefix="1">
      <alignment horizontal="center"/>
      <protection/>
    </xf>
    <xf numFmtId="172" fontId="154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0" fillId="33" borderId="0" xfId="57" applyNumberFormat="1" applyFont="1" applyFill="1" applyBorder="1" applyAlignment="1">
      <alignment horizontal="center"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1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8" fillId="40" borderId="29" xfId="57" applyFont="1" applyFill="1" applyBorder="1">
      <alignment/>
      <protection/>
    </xf>
    <xf numFmtId="0" fontId="150" fillId="40" borderId="30" xfId="57" applyFont="1" applyFill="1" applyBorder="1">
      <alignment/>
      <protection/>
    </xf>
    <xf numFmtId="0" fontId="150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6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7" fillId="41" borderId="25" xfId="0" applyNumberFormat="1" applyFont="1" applyFill="1" applyBorder="1" applyAlignment="1" applyProtection="1" quotePrefix="1">
      <alignment horizontal="center"/>
      <protection/>
    </xf>
    <xf numFmtId="172" fontId="158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8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2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21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2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2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59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1" fillId="33" borderId="0" xfId="63" applyNumberFormat="1" applyFont="1" applyFill="1" applyBorder="1" applyAlignment="1" applyProtection="1">
      <alignment/>
      <protection/>
    </xf>
    <xf numFmtId="38" fontId="21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1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1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1" fillId="45" borderId="47" xfId="63" applyNumberFormat="1" applyFont="1" applyFill="1" applyBorder="1" applyAlignment="1" applyProtection="1">
      <alignment/>
      <protection/>
    </xf>
    <xf numFmtId="38" fontId="21" fillId="45" borderId="48" xfId="63" applyNumberFormat="1" applyFont="1" applyFill="1" applyBorder="1" applyAlignment="1" applyProtection="1">
      <alignment/>
      <protection/>
    </xf>
    <xf numFmtId="38" fontId="21" fillId="45" borderId="49" xfId="63" applyNumberFormat="1" applyFont="1" applyFill="1" applyBorder="1" applyAlignment="1" applyProtection="1">
      <alignment/>
      <protection/>
    </xf>
    <xf numFmtId="38" fontId="21" fillId="46" borderId="47" xfId="63" applyNumberFormat="1" applyFont="1" applyFill="1" applyBorder="1" applyAlignment="1" applyProtection="1">
      <alignment/>
      <protection/>
    </xf>
    <xf numFmtId="38" fontId="21" fillId="46" borderId="48" xfId="63" applyNumberFormat="1" applyFont="1" applyFill="1" applyBorder="1" applyAlignment="1" applyProtection="1">
      <alignment/>
      <protection/>
    </xf>
    <xf numFmtId="38" fontId="21" fillId="46" borderId="49" xfId="63" applyNumberFormat="1" applyFont="1" applyFill="1" applyBorder="1" applyAlignment="1" applyProtection="1">
      <alignment/>
      <protection/>
    </xf>
    <xf numFmtId="38" fontId="21" fillId="33" borderId="50" xfId="63" applyNumberFormat="1" applyFont="1" applyFill="1" applyBorder="1" applyAlignment="1" applyProtection="1">
      <alignment/>
      <protection/>
    </xf>
    <xf numFmtId="38" fontId="21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9" fillId="44" borderId="58" xfId="63" applyNumberFormat="1" applyFont="1" applyFill="1" applyBorder="1" applyAlignment="1" applyProtection="1">
      <alignment/>
      <protection/>
    </xf>
    <xf numFmtId="38" fontId="29" fillId="44" borderId="59" xfId="63" applyNumberFormat="1" applyFont="1" applyFill="1" applyBorder="1" applyAlignment="1" applyProtection="1">
      <alignment/>
      <protection/>
    </xf>
    <xf numFmtId="38" fontId="29" fillId="44" borderId="52" xfId="63" applyNumberFormat="1" applyFont="1" applyFill="1" applyBorder="1" applyAlignment="1" applyProtection="1">
      <alignment/>
      <protection/>
    </xf>
    <xf numFmtId="38" fontId="29" fillId="44" borderId="53" xfId="63" applyNumberFormat="1" applyFont="1" applyFill="1" applyBorder="1" applyAlignment="1" applyProtection="1">
      <alignment/>
      <protection/>
    </xf>
    <xf numFmtId="38" fontId="29" fillId="44" borderId="54" xfId="63" applyNumberFormat="1" applyFont="1" applyFill="1" applyBorder="1" applyAlignment="1" applyProtection="1">
      <alignment/>
      <protection/>
    </xf>
    <xf numFmtId="38" fontId="29" fillId="44" borderId="55" xfId="63" applyNumberFormat="1" applyFont="1" applyFill="1" applyBorder="1" applyAlignment="1" applyProtection="1">
      <alignment/>
      <protection/>
    </xf>
    <xf numFmtId="38" fontId="21" fillId="33" borderId="60" xfId="63" applyNumberFormat="1" applyFont="1" applyFill="1" applyBorder="1" applyAlignment="1" applyProtection="1">
      <alignment/>
      <protection/>
    </xf>
    <xf numFmtId="38" fontId="21" fillId="33" borderId="20" xfId="63" applyNumberFormat="1" applyFont="1" applyFill="1" applyBorder="1" applyAlignment="1" applyProtection="1">
      <alignment/>
      <protection/>
    </xf>
    <xf numFmtId="38" fontId="21" fillId="33" borderId="57" xfId="63" applyNumberFormat="1" applyFont="1" applyFill="1" applyBorder="1" applyAlignment="1" applyProtection="1">
      <alignment/>
      <protection/>
    </xf>
    <xf numFmtId="38" fontId="29" fillId="44" borderId="48" xfId="63" applyNumberFormat="1" applyFont="1" applyFill="1" applyBorder="1" applyAlignment="1" applyProtection="1">
      <alignment/>
      <protection/>
    </xf>
    <xf numFmtId="38" fontId="29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0" fillId="33" borderId="32" xfId="0" applyNumberFormat="1" applyFont="1" applyFill="1" applyBorder="1" applyAlignment="1" applyProtection="1">
      <alignment horizontal="center"/>
      <protection locked="0"/>
    </xf>
    <xf numFmtId="175" fontId="160" fillId="33" borderId="50" xfId="0" applyNumberFormat="1" applyFont="1" applyFill="1" applyBorder="1" applyAlignment="1" applyProtection="1">
      <alignment horizontal="center"/>
      <protection/>
    </xf>
    <xf numFmtId="0" fontId="151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1" fillId="33" borderId="67" xfId="63" applyNumberFormat="1" applyFont="1" applyFill="1" applyBorder="1" applyAlignment="1" applyProtection="1">
      <alignment/>
      <protection/>
    </xf>
    <xf numFmtId="38" fontId="21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1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9" fillId="44" borderId="56" xfId="63" applyNumberFormat="1" applyFont="1" applyFill="1" applyBorder="1" applyAlignment="1" applyProtection="1">
      <alignment/>
      <protection/>
    </xf>
    <xf numFmtId="38" fontId="29" fillId="44" borderId="64" xfId="63" applyNumberFormat="1" applyFont="1" applyFill="1" applyBorder="1" applyAlignment="1" applyProtection="1">
      <alignment/>
      <protection/>
    </xf>
    <xf numFmtId="38" fontId="29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9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1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2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2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2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2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2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2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2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2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2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1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1" fillId="44" borderId="60" xfId="63" applyNumberFormat="1" applyFont="1" applyFill="1" applyBorder="1" applyAlignment="1" applyProtection="1">
      <alignment horizontal="center"/>
      <protection/>
    </xf>
    <xf numFmtId="38" fontId="21" fillId="44" borderId="20" xfId="63" applyNumberFormat="1" applyFont="1" applyFill="1" applyBorder="1" applyAlignment="1" applyProtection="1">
      <alignment horizontal="center"/>
      <protection/>
    </xf>
    <xf numFmtId="38" fontId="21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9" fillId="44" borderId="47" xfId="63" applyNumberFormat="1" applyFont="1" applyFill="1" applyBorder="1" applyAlignment="1" applyProtection="1">
      <alignment horizontal="center"/>
      <protection/>
    </xf>
    <xf numFmtId="38" fontId="29" fillId="44" borderId="48" xfId="63" applyNumberFormat="1" applyFont="1" applyFill="1" applyBorder="1" applyAlignment="1" applyProtection="1">
      <alignment horizontal="center"/>
      <protection/>
    </xf>
    <xf numFmtId="38" fontId="29" fillId="44" borderId="49" xfId="63" applyNumberFormat="1" applyFont="1" applyFill="1" applyBorder="1" applyAlignment="1" applyProtection="1">
      <alignment horizontal="center"/>
      <protection/>
    </xf>
    <xf numFmtId="38" fontId="21" fillId="33" borderId="60" xfId="63" applyNumberFormat="1" applyFont="1" applyFill="1" applyBorder="1" applyAlignment="1" applyProtection="1">
      <alignment horizontal="center"/>
      <protection/>
    </xf>
    <xf numFmtId="38" fontId="21" fillId="33" borderId="20" xfId="63" applyNumberFormat="1" applyFont="1" applyFill="1" applyBorder="1" applyAlignment="1" applyProtection="1">
      <alignment horizontal="center"/>
      <protection/>
    </xf>
    <xf numFmtId="38" fontId="21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1" fillId="33" borderId="67" xfId="63" applyNumberFormat="1" applyFont="1" applyFill="1" applyBorder="1" applyAlignment="1" applyProtection="1">
      <alignment horizontal="left"/>
      <protection/>
    </xf>
    <xf numFmtId="38" fontId="21" fillId="33" borderId="50" xfId="63" applyNumberFormat="1" applyFont="1" applyFill="1" applyBorder="1" applyAlignment="1" applyProtection="1">
      <alignment horizontal="left"/>
      <protection/>
    </xf>
    <xf numFmtId="38" fontId="21" fillId="33" borderId="51" xfId="63" applyNumberFormat="1" applyFont="1" applyFill="1" applyBorder="1" applyAlignment="1" applyProtection="1">
      <alignment horizontal="left"/>
      <protection/>
    </xf>
    <xf numFmtId="38" fontId="21" fillId="33" borderId="66" xfId="63" applyNumberFormat="1" applyFont="1" applyFill="1" applyBorder="1" applyAlignment="1" applyProtection="1">
      <alignment horizontal="left"/>
      <protection/>
    </xf>
    <xf numFmtId="38" fontId="21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3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2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4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6" fillId="39" borderId="25" xfId="0" applyNumberFormat="1" applyFont="1" applyFill="1" applyBorder="1" applyAlignment="1" applyProtection="1" quotePrefix="1">
      <alignment horizontal="center"/>
      <protection/>
    </xf>
    <xf numFmtId="183" fontId="163" fillId="42" borderId="25" xfId="0" applyNumberFormat="1" applyFont="1" applyFill="1" applyBorder="1" applyAlignment="1" applyProtection="1" quotePrefix="1">
      <alignment horizontal="center"/>
      <protection/>
    </xf>
    <xf numFmtId="183" fontId="164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1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5" fillId="38" borderId="107" xfId="0" applyNumberFormat="1" applyFont="1" applyFill="1" applyBorder="1" applyAlignment="1" applyProtection="1">
      <alignment horizontal="center"/>
      <protection/>
    </xf>
    <xf numFmtId="174" fontId="165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1" fillId="33" borderId="61" xfId="0" applyNumberFormat="1" applyFont="1" applyFill="1" applyBorder="1" applyAlignment="1" applyProtection="1">
      <alignment/>
      <protection/>
    </xf>
    <xf numFmtId="0" fontId="61" fillId="33" borderId="61" xfId="0" applyFont="1" applyFill="1" applyBorder="1" applyAlignment="1" applyProtection="1">
      <alignment/>
      <protection/>
    </xf>
    <xf numFmtId="166" fontId="166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2" fillId="44" borderId="111" xfId="0" applyNumberFormat="1" applyFont="1" applyFill="1" applyBorder="1" applyAlignment="1" applyProtection="1">
      <alignment/>
      <protection/>
    </xf>
    <xf numFmtId="176" fontId="42" fillId="44" borderId="96" xfId="0" applyNumberFormat="1" applyFont="1" applyFill="1" applyBorder="1" applyAlignment="1" applyProtection="1">
      <alignment/>
      <protection/>
    </xf>
    <xf numFmtId="176" fontId="42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2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7" fillId="49" borderId="0" xfId="60" applyFont="1" applyFill="1" applyBorder="1" applyAlignment="1" applyProtection="1">
      <alignment horizontal="center"/>
      <protection/>
    </xf>
    <xf numFmtId="16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1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1" fillId="45" borderId="0" xfId="63" applyNumberFormat="1" applyFont="1" applyFill="1" applyBorder="1" applyAlignment="1" applyProtection="1">
      <alignment/>
      <protection/>
    </xf>
    <xf numFmtId="0" fontId="168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8" fillId="35" borderId="0" xfId="62" applyFont="1" applyFill="1" applyBorder="1" applyAlignment="1" applyProtection="1">
      <alignment/>
      <protection/>
    </xf>
    <xf numFmtId="0" fontId="167" fillId="33" borderId="0" xfId="60" applyFont="1" applyFill="1" applyBorder="1" applyAlignment="1" applyProtection="1">
      <alignment horizontal="center"/>
      <protection/>
    </xf>
    <xf numFmtId="164" fontId="64" fillId="50" borderId="32" xfId="62" applyNumberFormat="1" applyFont="1" applyFill="1" applyBorder="1" applyAlignment="1" applyProtection="1">
      <alignment horizontal="center" vertical="center"/>
      <protection locked="0"/>
    </xf>
    <xf numFmtId="166" fontId="148" fillId="32" borderId="0" xfId="63" applyNumberFormat="1" applyFont="1" applyFill="1" applyAlignment="1" applyProtection="1">
      <alignment/>
      <protection/>
    </xf>
    <xf numFmtId="0" fontId="151" fillId="35" borderId="0" xfId="62" applyFont="1" applyFill="1" applyBorder="1" applyProtection="1">
      <alignment/>
      <protection/>
    </xf>
    <xf numFmtId="0" fontId="169" fillId="35" borderId="0" xfId="62" applyFont="1" applyFill="1" applyBorder="1" applyProtection="1">
      <alignment/>
      <protection/>
    </xf>
    <xf numFmtId="0" fontId="169" fillId="35" borderId="0" xfId="62" applyFont="1" applyFill="1" applyProtection="1">
      <alignment/>
      <protection/>
    </xf>
    <xf numFmtId="172" fontId="157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9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9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6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0" fillId="33" borderId="50" xfId="0" applyFont="1" applyFill="1" applyBorder="1" applyAlignment="1" applyProtection="1">
      <alignment horizontal="center"/>
      <protection/>
    </xf>
    <xf numFmtId="0" fontId="171" fillId="32" borderId="50" xfId="0" applyFont="1" applyFill="1" applyBorder="1" applyAlignment="1" applyProtection="1">
      <alignment horizontal="center"/>
      <protection locked="0"/>
    </xf>
    <xf numFmtId="164" fontId="172" fillId="33" borderId="32" xfId="62" applyNumberFormat="1" applyFont="1" applyFill="1" applyBorder="1" applyAlignment="1" applyProtection="1">
      <alignment horizontal="center" vertical="center"/>
      <protection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2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4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1" fontId="174" fillId="32" borderId="0" xfId="57" applyNumberFormat="1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171" fontId="174" fillId="33" borderId="0" xfId="57" applyNumberFormat="1" applyFont="1" applyFill="1" applyBorder="1" applyAlignment="1">
      <alignment/>
      <protection/>
    </xf>
    <xf numFmtId="171" fontId="175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1" fillId="33" borderId="0" xfId="57" applyNumberFormat="1" applyFont="1" applyFill="1" applyBorder="1" applyAlignment="1">
      <alignment/>
      <protection/>
    </xf>
    <xf numFmtId="171" fontId="69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68" fontId="69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6" fillId="33" borderId="74" xfId="0" applyNumberFormat="1" applyFont="1" applyFill="1" applyBorder="1" applyAlignment="1" applyProtection="1" quotePrefix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6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6" fillId="33" borderId="119" xfId="0" applyNumberFormat="1" applyFont="1" applyFill="1" applyBorder="1" applyAlignment="1" applyProtection="1" quotePrefix="1">
      <alignment/>
      <protection/>
    </xf>
    <xf numFmtId="166" fontId="176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6" fillId="32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166" fontId="176" fillId="33" borderId="90" xfId="0" applyNumberFormat="1" applyFont="1" applyFill="1" applyBorder="1" applyAlignment="1" applyProtection="1" quotePrefix="1">
      <alignment/>
      <protection/>
    </xf>
    <xf numFmtId="166" fontId="177" fillId="33" borderId="91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3" fillId="33" borderId="120" xfId="62" applyFont="1" applyFill="1" applyBorder="1" applyProtection="1">
      <alignment/>
      <protection/>
    </xf>
    <xf numFmtId="0" fontId="43" fillId="33" borderId="48" xfId="62" applyFont="1" applyFill="1" applyBorder="1" applyProtection="1">
      <alignment/>
      <protection/>
    </xf>
    <xf numFmtId="0" fontId="43" fillId="33" borderId="34" xfId="62" applyFont="1" applyFill="1" applyBorder="1" applyProtection="1">
      <alignment/>
      <protection/>
    </xf>
    <xf numFmtId="174" fontId="47" fillId="52" borderId="121" xfId="0" applyNumberFormat="1" applyFont="1" applyFill="1" applyBorder="1" applyAlignment="1" applyProtection="1">
      <alignment horizontal="center"/>
      <protection/>
    </xf>
    <xf numFmtId="174" fontId="48" fillId="43" borderId="121" xfId="0" applyNumberFormat="1" applyFont="1" applyFill="1" applyBorder="1" applyAlignment="1" applyProtection="1">
      <alignment horizontal="center"/>
      <protection/>
    </xf>
    <xf numFmtId="174" fontId="178" fillId="52" borderId="121" xfId="0" applyNumberFormat="1" applyFont="1" applyFill="1" applyBorder="1" applyAlignment="1" applyProtection="1">
      <alignment horizontal="center"/>
      <protection/>
    </xf>
    <xf numFmtId="174" fontId="179" fillId="43" borderId="121" xfId="0" applyNumberFormat="1" applyFont="1" applyFill="1" applyBorder="1" applyAlignment="1" applyProtection="1">
      <alignment horizontal="center"/>
      <protection/>
    </xf>
    <xf numFmtId="174" fontId="47" fillId="5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179" fillId="53" borderId="121" xfId="0" applyNumberFormat="1" applyFont="1" applyFill="1" applyBorder="1" applyAlignment="1" applyProtection="1">
      <alignment horizontal="center"/>
      <protection/>
    </xf>
    <xf numFmtId="174" fontId="47" fillId="40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181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21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5" fillId="38" borderId="122" xfId="0" applyNumberFormat="1" applyFont="1" applyFill="1" applyBorder="1" applyAlignment="1" applyProtection="1">
      <alignment horizontal="center"/>
      <protection/>
    </xf>
    <xf numFmtId="174" fontId="165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2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2" fillId="43" borderId="110" xfId="0" applyNumberFormat="1" applyFont="1" applyFill="1" applyBorder="1" applyAlignment="1" applyProtection="1">
      <alignment horizontal="center"/>
      <protection locked="0"/>
    </xf>
    <xf numFmtId="168" fontId="174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69" fontId="174" fillId="38" borderId="0" xfId="57" applyNumberFormat="1" applyFont="1" applyFill="1" applyBorder="1">
      <alignment/>
      <protection/>
    </xf>
    <xf numFmtId="171" fontId="174" fillId="32" borderId="0" xfId="57" applyNumberFormat="1" applyFont="1" applyFill="1" applyBorder="1" applyAlignment="1">
      <alignment horizontal="center"/>
      <protection/>
    </xf>
    <xf numFmtId="171" fontId="175" fillId="33" borderId="0" xfId="57" applyNumberFormat="1" applyFont="1" applyFill="1" applyBorder="1" applyAlignment="1">
      <alignment horizontal="center"/>
      <protection/>
    </xf>
    <xf numFmtId="169" fontId="175" fillId="51" borderId="0" xfId="57" applyNumberFormat="1" applyFont="1" applyFill="1" applyBorder="1" applyAlignment="1">
      <alignment horizontal="center"/>
      <protection/>
    </xf>
    <xf numFmtId="169" fontId="174" fillId="33" borderId="0" xfId="57" applyNumberFormat="1" applyFont="1" applyFill="1" applyBorder="1" applyAlignment="1">
      <alignment horizontal="center"/>
      <protection/>
    </xf>
    <xf numFmtId="168" fontId="174" fillId="32" borderId="0" xfId="57" applyNumberFormat="1" applyFont="1" applyFill="1" applyBorder="1" applyAlignment="1">
      <alignment horizontal="center"/>
      <protection/>
    </xf>
    <xf numFmtId="170" fontId="174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4" fillId="38" borderId="0" xfId="57" applyNumberFormat="1" applyFont="1" applyFill="1" applyBorder="1" applyAlignment="1">
      <alignment horizontal="center"/>
      <protection/>
    </xf>
    <xf numFmtId="178" fontId="183" fillId="46" borderId="33" xfId="57" applyNumberFormat="1" applyFont="1" applyFill="1" applyBorder="1" applyAlignment="1" applyProtection="1">
      <alignment horizontal="center" vertical="center"/>
      <protection locked="0"/>
    </xf>
    <xf numFmtId="178" fontId="183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21" fillId="46" borderId="47" xfId="63" applyNumberFormat="1" applyFont="1" applyFill="1" applyBorder="1" applyAlignment="1" applyProtection="1">
      <alignment horizontal="center"/>
      <protection/>
    </xf>
    <xf numFmtId="38" fontId="21" fillId="46" borderId="48" xfId="63" applyNumberFormat="1" applyFont="1" applyFill="1" applyBorder="1" applyAlignment="1" applyProtection="1">
      <alignment horizontal="center"/>
      <protection/>
    </xf>
    <xf numFmtId="38" fontId="21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55" fillId="33" borderId="67" xfId="63" applyNumberFormat="1" applyFont="1" applyFill="1" applyBorder="1" applyAlignment="1" applyProtection="1">
      <alignment horizontal="center"/>
      <protection/>
    </xf>
    <xf numFmtId="38" fontId="55" fillId="33" borderId="50" xfId="63" applyNumberFormat="1" applyFont="1" applyFill="1" applyBorder="1" applyAlignment="1" applyProtection="1">
      <alignment horizontal="center"/>
      <protection/>
    </xf>
    <xf numFmtId="38" fontId="55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1" fillId="47" borderId="65" xfId="63" applyNumberFormat="1" applyFont="1" applyFill="1" applyBorder="1" applyAlignment="1" applyProtection="1">
      <alignment horizontal="center"/>
      <protection/>
    </xf>
    <xf numFmtId="38" fontId="161" fillId="47" borderId="54" xfId="63" applyNumberFormat="1" applyFont="1" applyFill="1" applyBorder="1" applyAlignment="1" applyProtection="1">
      <alignment horizontal="center"/>
      <protection/>
    </xf>
    <xf numFmtId="38" fontId="161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29" fillId="44" borderId="56" xfId="63" applyNumberFormat="1" applyFont="1" applyFill="1" applyBorder="1" applyAlignment="1" applyProtection="1">
      <alignment horizontal="center"/>
      <protection/>
    </xf>
    <xf numFmtId="38" fontId="29" fillId="44" borderId="58" xfId="63" applyNumberFormat="1" applyFont="1" applyFill="1" applyBorder="1" applyAlignment="1" applyProtection="1">
      <alignment horizontal="center"/>
      <protection/>
    </xf>
    <xf numFmtId="38" fontId="29" fillId="44" borderId="59" xfId="63" applyNumberFormat="1" applyFont="1" applyFill="1" applyBorder="1" applyAlignment="1" applyProtection="1">
      <alignment horizontal="center"/>
      <protection/>
    </xf>
    <xf numFmtId="38" fontId="29" fillId="44" borderId="64" xfId="63" applyNumberFormat="1" applyFont="1" applyFill="1" applyBorder="1" applyAlignment="1" applyProtection="1">
      <alignment horizontal="center"/>
      <protection/>
    </xf>
    <xf numFmtId="38" fontId="29" fillId="44" borderId="52" xfId="63" applyNumberFormat="1" applyFont="1" applyFill="1" applyBorder="1" applyAlignment="1" applyProtection="1">
      <alignment horizontal="center"/>
      <protection/>
    </xf>
    <xf numFmtId="38" fontId="29" fillId="44" borderId="53" xfId="63" applyNumberFormat="1" applyFont="1" applyFill="1" applyBorder="1" applyAlignment="1" applyProtection="1">
      <alignment horizontal="center"/>
      <protection/>
    </xf>
    <xf numFmtId="38" fontId="29" fillId="44" borderId="65" xfId="63" applyNumberFormat="1" applyFont="1" applyFill="1" applyBorder="1" applyAlignment="1" applyProtection="1">
      <alignment horizontal="center"/>
      <protection/>
    </xf>
    <xf numFmtId="38" fontId="29" fillId="44" borderId="54" xfId="63" applyNumberFormat="1" applyFont="1" applyFill="1" applyBorder="1" applyAlignment="1" applyProtection="1">
      <alignment horizontal="center"/>
      <protection/>
    </xf>
    <xf numFmtId="38" fontId="29" fillId="44" borderId="55" xfId="63" applyNumberFormat="1" applyFont="1" applyFill="1" applyBorder="1" applyAlignment="1" applyProtection="1">
      <alignment horizontal="center"/>
      <protection/>
    </xf>
    <xf numFmtId="0" fontId="184" fillId="32" borderId="0" xfId="59" applyFont="1" applyFill="1" applyBorder="1" applyAlignment="1" applyProtection="1">
      <alignment horizontal="center"/>
      <protection/>
    </xf>
    <xf numFmtId="177" fontId="158" fillId="33" borderId="33" xfId="59" applyNumberFormat="1" applyFont="1" applyFill="1" applyBorder="1" applyAlignment="1" applyProtection="1">
      <alignment horizontal="center"/>
      <protection/>
    </xf>
    <xf numFmtId="177" fontId="158" fillId="33" borderId="48" xfId="59" applyNumberFormat="1" applyFont="1" applyFill="1" applyBorder="1" applyAlignment="1" applyProtection="1">
      <alignment horizontal="center"/>
      <protection/>
    </xf>
    <xf numFmtId="177" fontId="158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77" fontId="185" fillId="32" borderId="0" xfId="59" applyNumberFormat="1" applyFont="1" applyFill="1" applyBorder="1" applyAlignment="1" applyProtection="1">
      <alignment horizontal="center"/>
      <protection/>
    </xf>
    <xf numFmtId="0" fontId="148" fillId="32" borderId="0" xfId="57" applyFont="1" applyFill="1" applyAlignment="1" applyProtection="1" quotePrefix="1">
      <alignment horizontal="center"/>
      <protection/>
    </xf>
    <xf numFmtId="179" fontId="148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8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0" fillId="36" borderId="33" xfId="53" applyFill="1" applyBorder="1" applyAlignment="1" applyProtection="1">
      <alignment horizontal="center" vertical="center"/>
      <protection locked="0"/>
    </xf>
    <xf numFmtId="0" fontId="186" fillId="36" borderId="48" xfId="53" applyFont="1" applyFill="1" applyBorder="1" applyAlignment="1" applyProtection="1">
      <alignment horizontal="center" vertical="center"/>
      <protection locked="0"/>
    </xf>
    <xf numFmtId="0" fontId="186" fillId="36" borderId="34" xfId="53" applyFont="1" applyFill="1" applyBorder="1" applyAlignment="1" applyProtection="1">
      <alignment horizontal="center" vertical="center"/>
      <protection locked="0"/>
    </xf>
    <xf numFmtId="38" fontId="140" fillId="33" borderId="33" xfId="53" applyNumberFormat="1" applyFill="1" applyBorder="1" applyAlignment="1" applyProtection="1">
      <alignment horizontal="center" vertical="center"/>
      <protection locked="0"/>
    </xf>
    <xf numFmtId="38" fontId="187" fillId="33" borderId="48" xfId="53" applyNumberFormat="1" applyFont="1" applyFill="1" applyBorder="1" applyAlignment="1" applyProtection="1">
      <alignment horizontal="center" vertical="center"/>
      <protection locked="0"/>
    </xf>
    <xf numFmtId="38" fontId="187" fillId="33" borderId="34" xfId="53" applyNumberFormat="1" applyFont="1" applyFill="1" applyBorder="1" applyAlignment="1" applyProtection="1">
      <alignment horizontal="center" vertical="center"/>
      <protection locked="0"/>
    </xf>
    <xf numFmtId="0" fontId="27" fillId="50" borderId="124" xfId="62" applyFont="1" applyFill="1" applyBorder="1" applyAlignment="1" applyProtection="1" quotePrefix="1">
      <alignment horizontal="center" wrapText="1"/>
      <protection locked="0"/>
    </xf>
    <xf numFmtId="0" fontId="27" fillId="50" borderId="58" xfId="62" applyFont="1" applyFill="1" applyBorder="1" applyAlignment="1" applyProtection="1">
      <alignment horizontal="center" wrapText="1"/>
      <protection locked="0"/>
    </xf>
    <xf numFmtId="0" fontId="27" fillId="50" borderId="125" xfId="62" applyFont="1" applyFill="1" applyBorder="1" applyAlignment="1" applyProtection="1">
      <alignment horizontal="center" wrapText="1"/>
      <protection locked="0"/>
    </xf>
    <xf numFmtId="1" fontId="61" fillId="33" borderId="33" xfId="0" applyNumberFormat="1" applyFont="1" applyFill="1" applyBorder="1" applyAlignment="1" applyProtection="1">
      <alignment horizontal="center"/>
      <protection locked="0"/>
    </xf>
    <xf numFmtId="1" fontId="61" fillId="33" borderId="48" xfId="0" applyNumberFormat="1" applyFont="1" applyFill="1" applyBorder="1" applyAlignment="1" applyProtection="1">
      <alignment horizontal="center"/>
      <protection locked="0"/>
    </xf>
    <xf numFmtId="1" fontId="61" fillId="33" borderId="34" xfId="0" applyNumberFormat="1" applyFont="1" applyFill="1" applyBorder="1" applyAlignment="1" applyProtection="1">
      <alignment horizontal="center"/>
      <protection locked="0"/>
    </xf>
    <xf numFmtId="0" fontId="188" fillId="32" borderId="50" xfId="57" applyFont="1" applyFill="1" applyBorder="1" applyAlignment="1" applyProtection="1" quotePrefix="1">
      <alignment horizontal="center"/>
      <protection/>
    </xf>
    <xf numFmtId="0" fontId="189" fillId="38" borderId="21" xfId="62" applyFont="1" applyFill="1" applyBorder="1" applyAlignment="1" applyProtection="1">
      <alignment horizontal="center" vertical="center" wrapText="1"/>
      <protection locked="0"/>
    </xf>
    <xf numFmtId="0" fontId="189" fillId="38" borderId="22" xfId="62" applyFont="1" applyFill="1" applyBorder="1" applyAlignment="1" applyProtection="1">
      <alignment horizontal="center" vertical="center" wrapText="1"/>
      <protection locked="0"/>
    </xf>
    <xf numFmtId="0" fontId="189" fillId="38" borderId="23" xfId="62" applyFont="1" applyFill="1" applyBorder="1" applyAlignment="1" applyProtection="1">
      <alignment horizontal="center" vertical="center" wrapText="1"/>
      <protection locked="0"/>
    </xf>
    <xf numFmtId="0" fontId="190" fillId="33" borderId="66" xfId="60" applyFont="1" applyFill="1" applyBorder="1" applyAlignment="1" applyProtection="1">
      <alignment horizontal="center"/>
      <protection/>
    </xf>
    <xf numFmtId="0" fontId="190" fillId="33" borderId="0" xfId="60" applyFont="1" applyFill="1" applyBorder="1" applyAlignment="1" applyProtection="1">
      <alignment horizontal="center"/>
      <protection/>
    </xf>
    <xf numFmtId="0" fontId="190" fillId="33" borderId="35" xfId="60" applyFont="1" applyFill="1" applyBorder="1" applyAlignment="1" applyProtection="1">
      <alignment horizontal="center"/>
      <protection/>
    </xf>
    <xf numFmtId="0" fontId="167" fillId="49" borderId="119" xfId="60" applyFont="1" applyFill="1" applyBorder="1" applyAlignment="1" applyProtection="1">
      <alignment horizontal="center"/>
      <protection/>
    </xf>
    <xf numFmtId="0" fontId="38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5" fillId="33" borderId="0" xfId="59" applyNumberFormat="1" applyFont="1" applyFill="1" applyBorder="1" applyAlignment="1" applyProtection="1">
      <alignment horizontal="center"/>
      <protection/>
    </xf>
    <xf numFmtId="0" fontId="188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90" fillId="33" borderId="119" xfId="60" applyFont="1" applyFill="1" applyBorder="1" applyAlignment="1" applyProtection="1">
      <alignment horizontal="center"/>
      <protection/>
    </xf>
    <xf numFmtId="0" fontId="190" fillId="33" borderId="126" xfId="60" applyFont="1" applyFill="1" applyBorder="1" applyAlignment="1" applyProtection="1">
      <alignment horizontal="center"/>
      <protection/>
    </xf>
    <xf numFmtId="0" fontId="21" fillId="36" borderId="124" xfId="62" applyFont="1" applyFill="1" applyBorder="1" applyAlignment="1" applyProtection="1" quotePrefix="1">
      <alignment horizontal="center" wrapText="1"/>
      <protection/>
    </xf>
    <xf numFmtId="0" fontId="21" fillId="36" borderId="58" xfId="62" applyFont="1" applyFill="1" applyBorder="1" applyAlignment="1" applyProtection="1">
      <alignment horizontal="center" wrapText="1"/>
      <protection/>
    </xf>
    <xf numFmtId="0" fontId="21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83" fillId="46" borderId="33" xfId="57" applyNumberFormat="1" applyFont="1" applyFill="1" applyBorder="1" applyAlignment="1" applyProtection="1">
      <alignment horizontal="center" vertical="center"/>
      <protection/>
    </xf>
    <xf numFmtId="178" fontId="183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5" fillId="33" borderId="21" xfId="62" applyFont="1" applyFill="1" applyBorder="1" applyAlignment="1" applyProtection="1">
      <alignment horizontal="center" vertical="center" wrapText="1"/>
      <protection/>
    </xf>
    <xf numFmtId="0" fontId="65" fillId="33" borderId="22" xfId="62" applyFont="1" applyFill="1" applyBorder="1" applyAlignment="1" applyProtection="1">
      <alignment horizontal="center" vertical="center" wrapText="1"/>
      <protection/>
    </xf>
    <xf numFmtId="0" fontId="65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1" fillId="36" borderId="33" xfId="53" applyFont="1" applyFill="1" applyBorder="1" applyAlignment="1" applyProtection="1">
      <alignment horizontal="center" vertical="center"/>
      <protection/>
    </xf>
    <xf numFmtId="0" fontId="191" fillId="36" borderId="48" xfId="53" applyFont="1" applyFill="1" applyBorder="1" applyAlignment="1" applyProtection="1">
      <alignment horizontal="center" vertical="center"/>
      <protection/>
    </xf>
    <xf numFmtId="0" fontId="191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C4" sqref="C4:M13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view="pageBreakPreview" zoomScale="6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42" sqref="R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350</v>
      </c>
      <c r="C1" s="642"/>
      <c r="D1" s="642"/>
      <c r="E1" s="642"/>
      <c r="F1" s="643"/>
      <c r="G1" s="467" t="s">
        <v>274</v>
      </c>
      <c r="H1" s="460"/>
      <c r="I1" s="633">
        <v>131060676</v>
      </c>
      <c r="J1" s="634"/>
      <c r="K1" s="461"/>
      <c r="L1" s="469" t="s">
        <v>275</v>
      </c>
      <c r="M1" s="465">
        <v>4700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КОМИСИЯ ЗА ФИНАНСОВ НАДЗОР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255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30.06.2017 г.</v>
      </c>
      <c r="G11" s="430">
        <f>+P5-1</f>
        <v>2016</v>
      </c>
      <c r="H11" s="15"/>
      <c r="I11" s="130" t="str">
        <f>+O8</f>
        <v>30.06.2017 г.</v>
      </c>
      <c r="J11" s="431">
        <f>+P5-1</f>
        <v>2016</v>
      </c>
      <c r="K11" s="16"/>
      <c r="L11" s="128" t="str">
        <f>+O8</f>
        <v>30.06.2017 г.</v>
      </c>
      <c r="M11" s="432">
        <f>+P5-1</f>
        <v>2016</v>
      </c>
      <c r="N11" s="16"/>
      <c r="O11" s="386" t="str">
        <f>+O8</f>
        <v>30.06.2017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3713441</v>
      </c>
      <c r="G16" s="260">
        <v>3890798</v>
      </c>
      <c r="H16" s="15"/>
      <c r="I16" s="261"/>
      <c r="J16" s="260"/>
      <c r="K16" s="256"/>
      <c r="L16" s="261"/>
      <c r="M16" s="260"/>
      <c r="N16" s="256"/>
      <c r="O16" s="393">
        <f t="shared" si="0"/>
        <v>3713441</v>
      </c>
      <c r="P16" s="446">
        <f t="shared" si="0"/>
        <v>3890798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1784709</v>
      </c>
      <c r="G17" s="260">
        <v>2621721</v>
      </c>
      <c r="H17" s="15"/>
      <c r="I17" s="261"/>
      <c r="J17" s="260"/>
      <c r="K17" s="256"/>
      <c r="L17" s="261"/>
      <c r="M17" s="260"/>
      <c r="N17" s="256"/>
      <c r="O17" s="393">
        <f t="shared" si="0"/>
        <v>1784709</v>
      </c>
      <c r="P17" s="446">
        <f t="shared" si="0"/>
        <v>2621721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/>
      <c r="G18" s="260"/>
      <c r="H18" s="15"/>
      <c r="I18" s="261"/>
      <c r="J18" s="260"/>
      <c r="K18" s="256"/>
      <c r="L18" s="261"/>
      <c r="M18" s="260"/>
      <c r="N18" s="256"/>
      <c r="O18" s="393">
        <f t="shared" si="0"/>
        <v>0</v>
      </c>
      <c r="P18" s="446">
        <f t="shared" si="0"/>
        <v>0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/>
      <c r="G19" s="260"/>
      <c r="H19" s="15"/>
      <c r="I19" s="261"/>
      <c r="J19" s="260"/>
      <c r="K19" s="256"/>
      <c r="L19" s="261"/>
      <c r="M19" s="260"/>
      <c r="N19" s="256"/>
      <c r="O19" s="393">
        <f t="shared" si="0"/>
        <v>0</v>
      </c>
      <c r="P19" s="446">
        <f t="shared" si="0"/>
        <v>0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/>
      <c r="G20" s="260"/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/>
      <c r="G21" s="260">
        <v>6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0</v>
      </c>
      <c r="P21" s="446">
        <f t="shared" si="0"/>
        <v>6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328</v>
      </c>
      <c r="G23" s="262">
        <v>8388</v>
      </c>
      <c r="H23" s="15"/>
      <c r="I23" s="263"/>
      <c r="J23" s="262"/>
      <c r="K23" s="256"/>
      <c r="L23" s="263"/>
      <c r="M23" s="262"/>
      <c r="N23" s="256"/>
      <c r="O23" s="394">
        <f t="shared" si="0"/>
        <v>328</v>
      </c>
      <c r="P23" s="417">
        <f t="shared" si="0"/>
        <v>8388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5498478</v>
      </c>
      <c r="G24" s="264">
        <f>+ROUND(+SUM(G15:G23),0)</f>
        <v>6520913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5498478</v>
      </c>
      <c r="P24" s="396">
        <f>+ROUND(+SUM(P15:P23),0)</f>
        <v>6520913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/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0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0</v>
      </c>
      <c r="G29" s="264">
        <f>+ROUND(+SUM(G26:G28),0)</f>
        <v>0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0</v>
      </c>
      <c r="P29" s="396">
        <f>+ROUND(+SUM(P26:P28),0)</f>
        <v>0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-79323</v>
      </c>
      <c r="G36" s="276">
        <v>-90271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-79323</v>
      </c>
      <c r="P36" s="396">
        <f t="shared" si="2"/>
        <v>-90271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/>
      <c r="G37" s="278"/>
      <c r="H37" s="15"/>
      <c r="I37" s="279"/>
      <c r="J37" s="278"/>
      <c r="K37" s="256"/>
      <c r="L37" s="279"/>
      <c r="M37" s="278"/>
      <c r="N37" s="256"/>
      <c r="O37" s="408">
        <f t="shared" si="2"/>
        <v>0</v>
      </c>
      <c r="P37" s="447">
        <f t="shared" si="2"/>
        <v>0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/>
      <c r="G38" s="280">
        <v>-6</v>
      </c>
      <c r="H38" s="15"/>
      <c r="I38" s="281"/>
      <c r="J38" s="280"/>
      <c r="K38" s="256"/>
      <c r="L38" s="281"/>
      <c r="M38" s="280"/>
      <c r="N38" s="256"/>
      <c r="O38" s="409">
        <f t="shared" si="2"/>
        <v>0</v>
      </c>
      <c r="P38" s="448">
        <f t="shared" si="2"/>
        <v>-6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/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0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/>
      <c r="G46" s="262"/>
      <c r="H46" s="15"/>
      <c r="I46" s="263"/>
      <c r="J46" s="262"/>
      <c r="K46" s="256"/>
      <c r="L46" s="263"/>
      <c r="M46" s="262"/>
      <c r="N46" s="256"/>
      <c r="O46" s="394">
        <f t="shared" si="3"/>
        <v>0</v>
      </c>
      <c r="P46" s="417">
        <f t="shared" si="3"/>
        <v>0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0</v>
      </c>
      <c r="G47" s="264">
        <f>+ROUND(+SUM(G43:G46),0)</f>
        <v>0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0</v>
      </c>
      <c r="P47" s="396">
        <f>+ROUND(+SUM(P43:P46),0)</f>
        <v>0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5419155</v>
      </c>
      <c r="G49" s="286">
        <f>+ROUND(G24+G29+G36+G41+G47,0)</f>
        <v>6430642</v>
      </c>
      <c r="H49" s="15"/>
      <c r="I49" s="287">
        <f>+ROUND(I24+I29+I36+I41+I47,0)</f>
        <v>0</v>
      </c>
      <c r="J49" s="286">
        <f>+ROUND(J24+J29+J36+J41+J47,0)</f>
        <v>0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5419155</v>
      </c>
      <c r="P49" s="413">
        <f>+ROUND(P24+P29+P36+P41+P47,0)</f>
        <v>6430642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1709744</v>
      </c>
      <c r="G52" s="288">
        <v>6055376</v>
      </c>
      <c r="H52" s="15"/>
      <c r="I52" s="289"/>
      <c r="J52" s="288"/>
      <c r="K52" s="256"/>
      <c r="L52" s="289"/>
      <c r="M52" s="288"/>
      <c r="N52" s="256"/>
      <c r="O52" s="399">
        <f aca="true" t="shared" si="4" ref="O52:P56">+ROUND(+F52+I52+L52,0)</f>
        <v>1709744</v>
      </c>
      <c r="P52" s="392">
        <f t="shared" si="4"/>
        <v>6055376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1178</v>
      </c>
      <c r="G53" s="262">
        <v>22325</v>
      </c>
      <c r="H53" s="15"/>
      <c r="I53" s="263"/>
      <c r="J53" s="262"/>
      <c r="K53" s="256"/>
      <c r="L53" s="263"/>
      <c r="M53" s="262"/>
      <c r="N53" s="256"/>
      <c r="O53" s="394">
        <f t="shared" si="4"/>
        <v>1178</v>
      </c>
      <c r="P53" s="417">
        <f t="shared" si="4"/>
        <v>22325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3660</v>
      </c>
      <c r="G54" s="262">
        <v>8211</v>
      </c>
      <c r="H54" s="15"/>
      <c r="I54" s="263"/>
      <c r="J54" s="262"/>
      <c r="K54" s="256"/>
      <c r="L54" s="263"/>
      <c r="M54" s="262"/>
      <c r="N54" s="256"/>
      <c r="O54" s="394">
        <f t="shared" si="4"/>
        <v>3660</v>
      </c>
      <c r="P54" s="417">
        <f t="shared" si="4"/>
        <v>8211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2526215</v>
      </c>
      <c r="G55" s="262">
        <v>5245623</v>
      </c>
      <c r="H55" s="15"/>
      <c r="I55" s="263"/>
      <c r="J55" s="262"/>
      <c r="K55" s="256"/>
      <c r="L55" s="263"/>
      <c r="M55" s="262"/>
      <c r="N55" s="256"/>
      <c r="O55" s="394">
        <f t="shared" si="4"/>
        <v>2526215</v>
      </c>
      <c r="P55" s="417">
        <f t="shared" si="4"/>
        <v>5245623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666631</v>
      </c>
      <c r="G56" s="262">
        <v>1364963</v>
      </c>
      <c r="H56" s="15"/>
      <c r="I56" s="263"/>
      <c r="J56" s="262"/>
      <c r="K56" s="256"/>
      <c r="L56" s="263"/>
      <c r="M56" s="262"/>
      <c r="N56" s="256"/>
      <c r="O56" s="394">
        <f t="shared" si="4"/>
        <v>666631</v>
      </c>
      <c r="P56" s="417">
        <f t="shared" si="4"/>
        <v>1364963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4907428</v>
      </c>
      <c r="G57" s="290">
        <f>+ROUND(+SUM(G52:G56),0)</f>
        <v>12696498</v>
      </c>
      <c r="H57" s="15"/>
      <c r="I57" s="291">
        <f>+ROUND(+SUM(I52:I56),0)</f>
        <v>0</v>
      </c>
      <c r="J57" s="290">
        <f>+ROUND(+SUM(J52:J56),0)</f>
        <v>0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4907428</v>
      </c>
      <c r="P57" s="415">
        <f>+ROUND(+SUM(P52:P56),0)</f>
        <v>12696498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52315</v>
      </c>
      <c r="G60" s="262">
        <v>93966</v>
      </c>
      <c r="H60" s="15"/>
      <c r="I60" s="263"/>
      <c r="J60" s="262"/>
      <c r="K60" s="256"/>
      <c r="L60" s="263"/>
      <c r="M60" s="262"/>
      <c r="N60" s="256"/>
      <c r="O60" s="394">
        <f t="shared" si="5"/>
        <v>52315</v>
      </c>
      <c r="P60" s="417">
        <f t="shared" si="5"/>
        <v>93966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21646</v>
      </c>
      <c r="G61" s="262">
        <v>433947</v>
      </c>
      <c r="H61" s="15"/>
      <c r="I61" s="263"/>
      <c r="J61" s="262"/>
      <c r="K61" s="256"/>
      <c r="L61" s="263"/>
      <c r="M61" s="262"/>
      <c r="N61" s="256"/>
      <c r="O61" s="394">
        <f t="shared" si="5"/>
        <v>21646</v>
      </c>
      <c r="P61" s="417">
        <f t="shared" si="5"/>
        <v>433947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73961</v>
      </c>
      <c r="G64" s="290">
        <f>+ROUND(+SUM(G59:G62),0)</f>
        <v>527913</v>
      </c>
      <c r="H64" s="15"/>
      <c r="I64" s="291">
        <f>+ROUND(+SUM(I59:I62),0)</f>
        <v>0</v>
      </c>
      <c r="J64" s="290">
        <f>+ROUND(+SUM(J59:J62),0)</f>
        <v>0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73961</v>
      </c>
      <c r="P64" s="415">
        <f>+ROUND(+SUM(P59:P62),0)</f>
        <v>527913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/>
      <c r="G66" s="288"/>
      <c r="H66" s="15"/>
      <c r="I66" s="289"/>
      <c r="J66" s="288"/>
      <c r="K66" s="256"/>
      <c r="L66" s="289"/>
      <c r="M66" s="288"/>
      <c r="N66" s="256"/>
      <c r="O66" s="399">
        <f>+ROUND(+F66+I66+L66,0)</f>
        <v>0</v>
      </c>
      <c r="P66" s="392">
        <f>+ROUND(+G66+J66+M66,0)</f>
        <v>0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0</v>
      </c>
      <c r="G68" s="290">
        <f>+ROUND(+SUM(G66:G67),0)</f>
        <v>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0</v>
      </c>
      <c r="P68" s="415">
        <f>+ROUND(+SUM(P66:P67),0)</f>
        <v>0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/>
      <c r="G70" s="288"/>
      <c r="H70" s="15"/>
      <c r="I70" s="289"/>
      <c r="J70" s="288"/>
      <c r="K70" s="256"/>
      <c r="L70" s="289"/>
      <c r="M70" s="288"/>
      <c r="N70" s="256"/>
      <c r="O70" s="399">
        <f>+ROUND(+F70+I70+L70,0)</f>
        <v>0</v>
      </c>
      <c r="P70" s="392">
        <f>+ROUND(+G70+J70+M70,0)</f>
        <v>0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0</v>
      </c>
      <c r="G72" s="290">
        <f>+ROUND(+SUM(G70:G71),0)</f>
        <v>0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0</v>
      </c>
      <c r="P72" s="415">
        <f>+ROUND(+SUM(P70:P71),0)</f>
        <v>0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/>
      <c r="G74" s="288"/>
      <c r="H74" s="15"/>
      <c r="I74" s="289"/>
      <c r="J74" s="288"/>
      <c r="K74" s="256"/>
      <c r="L74" s="289"/>
      <c r="M74" s="288"/>
      <c r="N74" s="256"/>
      <c r="O74" s="399">
        <f>+ROUND(+F74+I74+L74,0)</f>
        <v>0</v>
      </c>
      <c r="P74" s="392">
        <f>+ROUND(+G74+J74+M74,0)</f>
        <v>0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>
        <v>-2000000</v>
      </c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-2000000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0</v>
      </c>
      <c r="G76" s="290">
        <f>+ROUND(+SUM(G74:G75),0)</f>
        <v>-2000000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0</v>
      </c>
      <c r="P76" s="415">
        <f>+ROUND(+SUM(P74:P75),0)</f>
        <v>-2000000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4981389</v>
      </c>
      <c r="G78" s="301">
        <f>+ROUND(G57+G64+G68+G72+G76,0)</f>
        <v>11224411</v>
      </c>
      <c r="H78" s="15"/>
      <c r="I78" s="298">
        <f>+ROUND(I57+I64+I68+I72+I76,0)</f>
        <v>0</v>
      </c>
      <c r="J78" s="301">
        <f>+ROUND(J57+J64+J68+J72+J76,0)</f>
        <v>0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4981389</v>
      </c>
      <c r="P78" s="425">
        <f>+ROUND(P57+P64+P68+P72+P76,0)</f>
        <v>11224411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943699</v>
      </c>
      <c r="G80" s="258">
        <v>4794209</v>
      </c>
      <c r="H80" s="15"/>
      <c r="I80" s="259"/>
      <c r="J80" s="258"/>
      <c r="K80" s="256"/>
      <c r="L80" s="259"/>
      <c r="M80" s="258"/>
      <c r="N80" s="256"/>
      <c r="O80" s="398">
        <f>+ROUND(+F80+I80+L80,0)</f>
        <v>943699</v>
      </c>
      <c r="P80" s="411">
        <f>+ROUND(+G80+J80+M80,0)</f>
        <v>4794209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/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943699</v>
      </c>
      <c r="G82" s="299">
        <f>+ROUND(G80+G81,0)</f>
        <v>4794209</v>
      </c>
      <c r="H82" s="15"/>
      <c r="I82" s="300">
        <f>+ROUND(I80+I81,0)</f>
        <v>0</v>
      </c>
      <c r="J82" s="299">
        <f>+ROUND(J80+J81,0)</f>
        <v>0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943699</v>
      </c>
      <c r="P82" s="420">
        <f>+ROUND(P80+P81,0)</f>
        <v>4794209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1381465</v>
      </c>
      <c r="G84" s="320">
        <f>+ROUND(G49,0)-ROUND(G78,0)+ROUND(G82,0)</f>
        <v>440</v>
      </c>
      <c r="H84" s="15"/>
      <c r="I84" s="321">
        <f>+ROUND(I49,0)-ROUND(I78,0)+ROUND(I82,0)</f>
        <v>0</v>
      </c>
      <c r="J84" s="320">
        <f>+ROUND(J49,0)-ROUND(J78,0)+ROUND(J82,0)</f>
        <v>0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1381465</v>
      </c>
      <c r="P84" s="422">
        <f>+ROUND(P49,0)-ROUND(P78,0)+ROUND(P82,0)</f>
        <v>440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-1381465</v>
      </c>
      <c r="G85" s="322">
        <f>+ROUND(G102,0)+ROUND(G121,0)+ROUND(G127,0)-ROUND(G132,0)</f>
        <v>-440</v>
      </c>
      <c r="H85" s="15"/>
      <c r="I85" s="323">
        <f>+ROUND(I102,0)+ROUND(I121,0)+ROUND(I127,0)-ROUND(I132,0)</f>
        <v>0</v>
      </c>
      <c r="J85" s="322">
        <f>+ROUND(J102,0)+ROUND(J121,0)+ROUND(J127,0)-ROUND(J132,0)</f>
        <v>0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-1381465</v>
      </c>
      <c r="P85" s="424">
        <f>+ROUND(P102,0)+ROUND(P121,0)+ROUND(P127,0)-ROUND(P132,0)</f>
        <v>-440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/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0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0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0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/>
      <c r="G110" s="262"/>
      <c r="H110" s="15"/>
      <c r="I110" s="263"/>
      <c r="J110" s="262"/>
      <c r="K110" s="256"/>
      <c r="L110" s="263"/>
      <c r="M110" s="262"/>
      <c r="N110" s="256"/>
      <c r="O110" s="394">
        <f>+ROUND(+F110+I110+L110,0)</f>
        <v>0</v>
      </c>
      <c r="P110" s="417">
        <f>+ROUND(+G110+J110+M110,0)</f>
        <v>0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0</v>
      </c>
      <c r="G111" s="290">
        <f>+ROUND(+SUM(G109:G110),0)</f>
        <v>0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0</v>
      </c>
      <c r="P111" s="415">
        <f>+ROUND(+SUM(P109:P110),0)</f>
        <v>0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-45368</v>
      </c>
      <c r="M117" s="288">
        <v>40294</v>
      </c>
      <c r="N117" s="256"/>
      <c r="O117" s="399">
        <f>+ROUND(+F117+I117+L117,0)</f>
        <v>-45368</v>
      </c>
      <c r="P117" s="392">
        <f>+ROUND(+G117+J117+M117,0)</f>
        <v>40294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/>
      <c r="N118" s="256"/>
      <c r="O118" s="394">
        <f>+ROUND(+F118+I118+L118,0)</f>
        <v>0</v>
      </c>
      <c r="P118" s="417">
        <f>+ROUND(+G118+J118+M118,0)</f>
        <v>0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-45368</v>
      </c>
      <c r="M119" s="290">
        <f>+ROUND(+SUM(M117:M118),0)</f>
        <v>40294</v>
      </c>
      <c r="N119" s="256"/>
      <c r="O119" s="414">
        <f>+ROUND(+SUM(O117:O118),0)</f>
        <v>-45368</v>
      </c>
      <c r="P119" s="415">
        <f>+ROUND(+SUM(P117:P118),0)</f>
        <v>40294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0</v>
      </c>
      <c r="G121" s="301">
        <f>+ROUND(G107+G111+G115+G119,0)</f>
        <v>0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-45368</v>
      </c>
      <c r="M121" s="301">
        <f>+ROUND(M107+M111+M115+M119,0)</f>
        <v>40294</v>
      </c>
      <c r="N121" s="256"/>
      <c r="O121" s="418">
        <f>+ROUND(O107+O111+O115+O119,0)</f>
        <v>-45368</v>
      </c>
      <c r="P121" s="425">
        <f>+ROUND(P107+P111+P115+P119,0)</f>
        <v>40294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/>
      <c r="G124" s="262"/>
      <c r="H124" s="15"/>
      <c r="I124" s="263"/>
      <c r="J124" s="262"/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0</v>
      </c>
      <c r="G127" s="299">
        <f>+ROUND(+SUM(G123:G126),0)</f>
        <v>0</v>
      </c>
      <c r="H127" s="15"/>
      <c r="I127" s="300">
        <f>+ROUND(+SUM(I123:I126),0)</f>
        <v>0</v>
      </c>
      <c r="J127" s="299">
        <f>+ROUND(+SUM(J123:J126),0)</f>
        <v>0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1977</v>
      </c>
      <c r="G129" s="258">
        <v>1537</v>
      </c>
      <c r="H129" s="15"/>
      <c r="I129" s="259"/>
      <c r="J129" s="258"/>
      <c r="K129" s="256"/>
      <c r="L129" s="259">
        <v>57765</v>
      </c>
      <c r="M129" s="258">
        <v>17471</v>
      </c>
      <c r="N129" s="256"/>
      <c r="O129" s="398">
        <f aca="true" t="shared" si="8" ref="O129:P131">+ROUND(+F129+I129+L129,0)</f>
        <v>59742</v>
      </c>
      <c r="P129" s="411">
        <f t="shared" si="8"/>
        <v>19008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1383442</v>
      </c>
      <c r="G131" s="262">
        <v>1977</v>
      </c>
      <c r="H131" s="15"/>
      <c r="I131" s="263"/>
      <c r="J131" s="262"/>
      <c r="K131" s="256"/>
      <c r="L131" s="263">
        <v>12397</v>
      </c>
      <c r="M131" s="262">
        <v>57765</v>
      </c>
      <c r="N131" s="256"/>
      <c r="O131" s="394">
        <f t="shared" si="8"/>
        <v>1395839</v>
      </c>
      <c r="P131" s="417">
        <f t="shared" si="8"/>
        <v>59742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1381465</v>
      </c>
      <c r="G132" s="304">
        <f>+ROUND(+G131-G129-G130,0)</f>
        <v>440</v>
      </c>
      <c r="H132" s="15"/>
      <c r="I132" s="305">
        <f>+ROUND(+I131-I129-I130,0)</f>
        <v>0</v>
      </c>
      <c r="J132" s="304">
        <f>+ROUND(+J131-J129-J130,0)</f>
        <v>0</v>
      </c>
      <c r="K132" s="256"/>
      <c r="L132" s="305">
        <f>+ROUND(+L131-L129-L130,0)</f>
        <v>-45368</v>
      </c>
      <c r="M132" s="304">
        <f>+ROUND(+M131-M129-M130,0)</f>
        <v>40294</v>
      </c>
      <c r="N132" s="256"/>
      <c r="O132" s="428">
        <f>+ROUND(+O131-O129-O130,0)</f>
        <v>1336097</v>
      </c>
      <c r="P132" s="429">
        <f>+ROUND(+P131-P129-P130,0)</f>
        <v>40734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21072017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/>
      <c r="G141" s="645"/>
      <c r="H141" s="645"/>
      <c r="I141" s="646"/>
      <c r="J141" s="378"/>
      <c r="K141" s="16"/>
      <c r="L141" s="378" t="s">
        <v>250</v>
      </c>
      <c r="M141" s="644"/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view="pageBreakPreview" zoomScale="60" zoomScalePageLayoutView="0" workbookViewId="0" topLeftCell="A1">
      <pane xSplit="5" ySplit="12" topLeftCell="F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КОМИСИЯ ЗА ФИНАНСОВ НАДЗОР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131060676</v>
      </c>
      <c r="J1" s="668"/>
      <c r="K1" s="473"/>
      <c r="L1" s="474" t="s">
        <v>275</v>
      </c>
      <c r="M1" s="475">
        <f>+'Cash-Flow-2017-Leva'!M1</f>
        <v>4700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КОМИСИЯ ЗА ФИНАНСОВ НАДЗОР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30.06.2017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30.06.2017 г.</v>
      </c>
      <c r="G11" s="430">
        <f>+'Cash-Flow-2017-Leva'!G11</f>
        <v>2016</v>
      </c>
      <c r="H11" s="5"/>
      <c r="I11" s="130" t="str">
        <f>+O8</f>
        <v>30.06.2017 г.</v>
      </c>
      <c r="J11" s="431">
        <f>+'Cash-Flow-2017-Leva'!J11</f>
        <v>2016</v>
      </c>
      <c r="K11" s="5"/>
      <c r="L11" s="128" t="str">
        <f>+O8</f>
        <v>30.06.2017 г.</v>
      </c>
      <c r="M11" s="432">
        <f>+'Cash-Flow-2017-Leva'!M11</f>
        <v>2016</v>
      </c>
      <c r="N11" s="511"/>
      <c r="O11" s="386" t="str">
        <f>+O8</f>
        <v>30.06.2017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3713.441</v>
      </c>
      <c r="G16" s="307">
        <f>+'Cash-Flow-2017-Leva'!G16/1000</f>
        <v>3890.798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3713.441</v>
      </c>
      <c r="P16" s="446">
        <f t="shared" si="1"/>
        <v>3890.798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1784.709</v>
      </c>
      <c r="G17" s="307">
        <f>+'Cash-Flow-2017-Leva'!G17/1000</f>
        <v>2621.721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1784.709</v>
      </c>
      <c r="P17" s="446">
        <f t="shared" si="1"/>
        <v>2621.721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0</v>
      </c>
      <c r="G18" s="307">
        <f>+'Cash-Flow-2017-Leva'!G18/1000</f>
        <v>0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0</v>
      </c>
      <c r="P18" s="446">
        <f t="shared" si="1"/>
        <v>0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0</v>
      </c>
      <c r="G19" s="307">
        <f>+'Cash-Flow-2017-Leva'!G19/1000</f>
        <v>0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0</v>
      </c>
      <c r="P19" s="446">
        <f t="shared" si="1"/>
        <v>0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</v>
      </c>
      <c r="G21" s="307">
        <f>+'Cash-Flow-2017-Leva'!G21/1000</f>
        <v>0.006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</v>
      </c>
      <c r="P21" s="446">
        <f t="shared" si="1"/>
        <v>0.006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0.328</v>
      </c>
      <c r="G23" s="296">
        <f>+'Cash-Flow-2017-Leva'!G23/1000</f>
        <v>8.388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0.328</v>
      </c>
      <c r="P23" s="417">
        <f t="shared" si="1"/>
        <v>8.388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5498.478</v>
      </c>
      <c r="G24" s="264">
        <f>+SUM(G15:G23)</f>
        <v>6520.9130000000005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5498.478</v>
      </c>
      <c r="P24" s="396">
        <f>+SUM(P15:P23)</f>
        <v>6520.9130000000005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0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0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0</v>
      </c>
      <c r="G29" s="264">
        <f>+SUM(G26:G28)</f>
        <v>0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0</v>
      </c>
      <c r="P29" s="396">
        <f>+SUM(P26:P28)</f>
        <v>0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-79.323</v>
      </c>
      <c r="G36" s="264">
        <f>+'Cash-Flow-2017-Leva'!G36/1000</f>
        <v>-90.271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-79.323</v>
      </c>
      <c r="P36" s="396">
        <f t="shared" si="3"/>
        <v>-90.271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0</v>
      </c>
      <c r="G37" s="309">
        <f>+'Cash-Flow-2017-Leva'!G37/1000</f>
        <v>0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0</v>
      </c>
      <c r="P37" s="447">
        <f t="shared" si="3"/>
        <v>0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0</v>
      </c>
      <c r="G38" s="311">
        <f>+'Cash-Flow-2017-Leva'!G38/1000</f>
        <v>-0.006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0</v>
      </c>
      <c r="P38" s="448">
        <f t="shared" si="3"/>
        <v>-0.006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0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0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0</v>
      </c>
      <c r="G46" s="296">
        <f>+'Cash-Flow-2017-Leva'!G46/1000</f>
        <v>0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0</v>
      </c>
      <c r="P46" s="417">
        <f t="shared" si="4"/>
        <v>0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0</v>
      </c>
      <c r="G47" s="264">
        <f>+SUM(G43:G46)</f>
        <v>0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0</v>
      </c>
      <c r="P47" s="396">
        <f>+SUM(P43:P46)</f>
        <v>0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5419.155</v>
      </c>
      <c r="G49" s="286">
        <f>+G24+G29+G36+G41+G47</f>
        <v>6430.642000000001</v>
      </c>
      <c r="H49" s="306"/>
      <c r="I49" s="287">
        <f>+I24+I29+I36+I41+I47</f>
        <v>0</v>
      </c>
      <c r="J49" s="286">
        <f>+J24+J29+J36+J41+J47</f>
        <v>0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5419.155</v>
      </c>
      <c r="P49" s="413">
        <f>+P24+P29+P36+P41+P47</f>
        <v>6430.642000000001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1709.744</v>
      </c>
      <c r="G52" s="257">
        <f>+'Cash-Flow-2017-Leva'!G52/1000</f>
        <v>6055.376</v>
      </c>
      <c r="H52" s="306"/>
      <c r="I52" s="267">
        <f>+'Cash-Flow-2017-Leva'!I52/1000</f>
        <v>0</v>
      </c>
      <c r="J52" s="257">
        <f>+'Cash-Flow-2017-Leva'!J52/1000</f>
        <v>0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1709.744</v>
      </c>
      <c r="P52" s="392">
        <f t="shared" si="5"/>
        <v>6055.376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1.178</v>
      </c>
      <c r="G53" s="296">
        <f>+'Cash-Flow-2017-Leva'!G53/1000</f>
        <v>22.325</v>
      </c>
      <c r="H53" s="306"/>
      <c r="I53" s="297">
        <f>+'Cash-Flow-2017-Leva'!I53/1000</f>
        <v>0</v>
      </c>
      <c r="J53" s="296">
        <f>+'Cash-Flow-2017-Leva'!J53/1000</f>
        <v>0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1.178</v>
      </c>
      <c r="P53" s="417">
        <f t="shared" si="5"/>
        <v>22.325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3.66</v>
      </c>
      <c r="G54" s="296">
        <f>+'Cash-Flow-2017-Leva'!G54/1000</f>
        <v>8.211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3.66</v>
      </c>
      <c r="P54" s="417">
        <f t="shared" si="5"/>
        <v>8.211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2526.215</v>
      </c>
      <c r="G55" s="296">
        <f>+'Cash-Flow-2017-Leva'!G55/1000</f>
        <v>5245.623</v>
      </c>
      <c r="H55" s="306"/>
      <c r="I55" s="297">
        <f>+'Cash-Flow-2017-Leva'!I55/1000</f>
        <v>0</v>
      </c>
      <c r="J55" s="296">
        <f>+'Cash-Flow-2017-Leva'!J55/1000</f>
        <v>0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2526.215</v>
      </c>
      <c r="P55" s="417">
        <f t="shared" si="5"/>
        <v>5245.623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666.631</v>
      </c>
      <c r="G56" s="296">
        <f>+'Cash-Flow-2017-Leva'!G56/1000</f>
        <v>1364.963</v>
      </c>
      <c r="H56" s="306"/>
      <c r="I56" s="297">
        <f>+'Cash-Flow-2017-Leva'!I56/1000</f>
        <v>0</v>
      </c>
      <c r="J56" s="296">
        <f>+'Cash-Flow-2017-Leva'!J56/1000</f>
        <v>0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666.631</v>
      </c>
      <c r="P56" s="417">
        <f t="shared" si="5"/>
        <v>1364.963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4907.428000000001</v>
      </c>
      <c r="G57" s="290">
        <f>+SUM(G52:G56)</f>
        <v>12696.498</v>
      </c>
      <c r="H57" s="306"/>
      <c r="I57" s="291">
        <f>+SUM(I52:I56)</f>
        <v>0</v>
      </c>
      <c r="J57" s="290">
        <f>+SUM(J52:J56)</f>
        <v>0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4907.428000000001</v>
      </c>
      <c r="P57" s="415">
        <f>+SUM(P52:P56)</f>
        <v>12696.498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52.315</v>
      </c>
      <c r="G60" s="296">
        <f>+'Cash-Flow-2017-Leva'!G60/1000</f>
        <v>93.966</v>
      </c>
      <c r="H60" s="306"/>
      <c r="I60" s="297">
        <f>+'Cash-Flow-2017-Leva'!I60/1000</f>
        <v>0</v>
      </c>
      <c r="J60" s="296">
        <f>+'Cash-Flow-2017-Leva'!J60/1000</f>
        <v>0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52.315</v>
      </c>
      <c r="P60" s="417">
        <f t="shared" si="6"/>
        <v>93.966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21.646</v>
      </c>
      <c r="G61" s="296">
        <f>+'Cash-Flow-2017-Leva'!G61/1000</f>
        <v>433.947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21.646</v>
      </c>
      <c r="P61" s="417">
        <f t="shared" si="6"/>
        <v>433.947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73.961</v>
      </c>
      <c r="G64" s="290">
        <f>+SUM(G59:G62)</f>
        <v>527.913</v>
      </c>
      <c r="H64" s="306"/>
      <c r="I64" s="291">
        <f>+SUM(I59:I62)</f>
        <v>0</v>
      </c>
      <c r="J64" s="290">
        <f>+SUM(J59:J62)</f>
        <v>0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73.961</v>
      </c>
      <c r="P64" s="415">
        <f>+SUM(P59:P62)</f>
        <v>527.913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</v>
      </c>
      <c r="G66" s="257">
        <f>+'Cash-Flow-2017-Leva'!G66/1000</f>
        <v>0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</v>
      </c>
      <c r="P66" s="392">
        <f>+G66+J66+M66</f>
        <v>0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</v>
      </c>
      <c r="G68" s="290">
        <f>+SUM(G66:G67)</f>
        <v>0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</v>
      </c>
      <c r="P68" s="415">
        <f>+SUM(P66:P67)</f>
        <v>0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0</v>
      </c>
      <c r="G70" s="257">
        <f>+'Cash-Flow-2017-Leva'!G70/1000</f>
        <v>0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0</v>
      </c>
      <c r="P70" s="392">
        <f>+G70+J70+M70</f>
        <v>0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0</v>
      </c>
      <c r="G72" s="290">
        <f>+SUM(G70:G71)</f>
        <v>0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0</v>
      </c>
      <c r="P72" s="415">
        <f>+SUM(P70:P71)</f>
        <v>0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0</v>
      </c>
      <c r="G74" s="257">
        <f>+'Cash-Flow-2017-Leva'!G74/1000</f>
        <v>0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0</v>
      </c>
      <c r="P74" s="392">
        <f>+G74+J74+M74</f>
        <v>0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-2000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-2000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0</v>
      </c>
      <c r="G76" s="290">
        <f>+SUM(G74:G75)</f>
        <v>-2000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0</v>
      </c>
      <c r="P76" s="415">
        <f>+SUM(P74:P75)</f>
        <v>-2000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4981.389000000001</v>
      </c>
      <c r="G78" s="301">
        <f>+G57+G64+G68+G72+G76</f>
        <v>11224.411</v>
      </c>
      <c r="H78" s="306"/>
      <c r="I78" s="298">
        <f>+I57+I64+I68+I72+I76</f>
        <v>0</v>
      </c>
      <c r="J78" s="301">
        <f>+J57+J64+J68+J72+J76</f>
        <v>0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4981.389000000001</v>
      </c>
      <c r="P78" s="425">
        <f>+P57+P64+P68+P72+P76</f>
        <v>11224.411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943.699</v>
      </c>
      <c r="G80" s="284">
        <f>+'Cash-Flow-2017-Leva'!G80/1000</f>
        <v>4794.209</v>
      </c>
      <c r="H80" s="306"/>
      <c r="I80" s="285">
        <f>+'Cash-Flow-2017-Leva'!I80/1000</f>
        <v>0</v>
      </c>
      <c r="J80" s="284">
        <f>+'Cash-Flow-2017-Leva'!J80/1000</f>
        <v>0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943.699</v>
      </c>
      <c r="P80" s="411">
        <f>+G80+J80+M80</f>
        <v>4794.209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0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943.699</v>
      </c>
      <c r="G82" s="299">
        <f>+G80+G81</f>
        <v>4794.209</v>
      </c>
      <c r="H82" s="306"/>
      <c r="I82" s="300">
        <f>+I80+I81</f>
        <v>0</v>
      </c>
      <c r="J82" s="299">
        <f>+J80+J81</f>
        <v>0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943.699</v>
      </c>
      <c r="P82" s="420">
        <f>+P80+P81</f>
        <v>4794.209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1381.4649999999988</v>
      </c>
      <c r="G84" s="320">
        <f>+G49-G78+G82</f>
        <v>0.4400000000005093</v>
      </c>
      <c r="H84" s="306"/>
      <c r="I84" s="321">
        <f>+I49-I78+I82</f>
        <v>0</v>
      </c>
      <c r="J84" s="320">
        <f>+J49-J78+J82</f>
        <v>0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1381.4649999999988</v>
      </c>
      <c r="P84" s="422">
        <f>+P49-P78+P82</f>
        <v>0.4400000000005093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-1381.465</v>
      </c>
      <c r="G85" s="322">
        <f>+G102+G121+G127-G132</f>
        <v>-0.44000000000000017</v>
      </c>
      <c r="H85" s="306"/>
      <c r="I85" s="323">
        <f>+I102+I121+I127-I132</f>
        <v>0</v>
      </c>
      <c r="J85" s="322">
        <f>+J102+J121+J127-J132</f>
        <v>0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-1381.465</v>
      </c>
      <c r="P85" s="424">
        <f>+P102+P121+P127-P132</f>
        <v>-0.4399999999999977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0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0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0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0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0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0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0</v>
      </c>
      <c r="G110" s="296">
        <f>+'Cash-Flow-2017-Leva'!G110/1000</f>
        <v>0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0</v>
      </c>
      <c r="P110" s="417">
        <f>+G110+J110+M110</f>
        <v>0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0</v>
      </c>
      <c r="G111" s="290">
        <f>+SUM(G109:G110)</f>
        <v>0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0</v>
      </c>
      <c r="P111" s="415">
        <f>+SUM(P109:P110)</f>
        <v>0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-45.368</v>
      </c>
      <c r="M117" s="257">
        <f>+'Cash-Flow-2017-Leva'!M117/1000</f>
        <v>40.294</v>
      </c>
      <c r="N117" s="512"/>
      <c r="O117" s="399">
        <f>+F117+I117+L117</f>
        <v>-45.368</v>
      </c>
      <c r="P117" s="392">
        <f>+G117+J117+M117</f>
        <v>40.294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0</v>
      </c>
      <c r="P118" s="417">
        <f>+G118+J118+M118</f>
        <v>0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-45.368</v>
      </c>
      <c r="M119" s="290">
        <f>+SUM(M117:M118)</f>
        <v>40.294</v>
      </c>
      <c r="N119" s="512"/>
      <c r="O119" s="414">
        <f>+SUM(O117:O118)</f>
        <v>-45.368</v>
      </c>
      <c r="P119" s="415">
        <f>+SUM(P117:P118)</f>
        <v>40.294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0</v>
      </c>
      <c r="G121" s="301">
        <f>+G107+G111+G115+G119</f>
        <v>0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-45.368</v>
      </c>
      <c r="M121" s="301">
        <f>+M107+M111+M115+M119</f>
        <v>40.294</v>
      </c>
      <c r="N121" s="512"/>
      <c r="O121" s="418">
        <f>+O107+O111+O115+O119</f>
        <v>-45.368</v>
      </c>
      <c r="P121" s="425">
        <f>+P107+P111+P115+P119</f>
        <v>40.294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0</v>
      </c>
      <c r="G124" s="296">
        <f>+'Cash-Flow-2017-Leva'!G124/1000</f>
        <v>0</v>
      </c>
      <c r="H124" s="306"/>
      <c r="I124" s="297">
        <f>+'Cash-Flow-2017-Leva'!I124/1000</f>
        <v>0</v>
      </c>
      <c r="J124" s="296">
        <f>+'Cash-Flow-2017-Leva'!J124/1000</f>
        <v>0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0</v>
      </c>
      <c r="G127" s="299">
        <f>+SUM(G123:G126)</f>
        <v>0</v>
      </c>
      <c r="H127" s="306"/>
      <c r="I127" s="300">
        <f>+SUM(I123:I126)</f>
        <v>0</v>
      </c>
      <c r="J127" s="299">
        <f>+SUM(J123:J126)</f>
        <v>0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1.977</v>
      </c>
      <c r="G129" s="284">
        <f>+'Cash-Flow-2017-Leva'!G129/1000</f>
        <v>1.537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57.765</v>
      </c>
      <c r="M129" s="284">
        <f>+'Cash-Flow-2017-Leva'!M129/1000</f>
        <v>17.471</v>
      </c>
      <c r="N129" s="512"/>
      <c r="O129" s="398">
        <f aca="true" t="shared" si="9" ref="O129:P131">+F129+I129+L129</f>
        <v>59.742</v>
      </c>
      <c r="P129" s="411">
        <f t="shared" si="9"/>
        <v>19.008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1383.442</v>
      </c>
      <c r="G131" s="296">
        <f>+'Cash-Flow-2017-Leva'!G131/1000</f>
        <v>1.977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12.397</v>
      </c>
      <c r="M131" s="296">
        <f>+'Cash-Flow-2017-Leva'!M131/1000</f>
        <v>57.765</v>
      </c>
      <c r="N131" s="512"/>
      <c r="O131" s="394">
        <f t="shared" si="9"/>
        <v>1395.839</v>
      </c>
      <c r="P131" s="417">
        <f t="shared" si="9"/>
        <v>59.742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1381.465</v>
      </c>
      <c r="G132" s="304">
        <f>+G131-G129-G130</f>
        <v>0.44000000000000017</v>
      </c>
      <c r="H132" s="306"/>
      <c r="I132" s="305">
        <f>+I131-I129-I130</f>
        <v>0</v>
      </c>
      <c r="J132" s="304">
        <f>+J131-J129-J130</f>
        <v>0</v>
      </c>
      <c r="K132" s="306"/>
      <c r="L132" s="305">
        <f>+L131-L129-L130</f>
        <v>-45.368</v>
      </c>
      <c r="M132" s="304">
        <f>+M131-M129-M130</f>
        <v>40.294</v>
      </c>
      <c r="N132" s="512"/>
      <c r="O132" s="428">
        <f>+O131-O129-O130</f>
        <v>1336.097</v>
      </c>
      <c r="P132" s="429">
        <f>+P131-P129-P130</f>
        <v>40.733999999999995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21072017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vasileva_m</cp:lastModifiedBy>
  <cp:lastPrinted>2017-07-20T13:54:14Z</cp:lastPrinted>
  <dcterms:created xsi:type="dcterms:W3CDTF">2015-12-01T07:17:04Z</dcterms:created>
  <dcterms:modified xsi:type="dcterms:W3CDTF">2017-07-28T13:30:39Z</dcterms:modified>
  <cp:category/>
  <cp:version/>
  <cp:contentType/>
  <cp:contentStatus/>
</cp:coreProperties>
</file>