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665" activeTab="5"/>
  </bookViews>
  <sheets>
    <sheet name="plat" sheetId="1" r:id="rId1"/>
    <sheet name="plat-broj" sheetId="2" r:id="rId2"/>
    <sheet name="pred" sheetId="3" r:id="rId3"/>
    <sheet name="pred-broj" sheetId="4" r:id="rId4"/>
    <sheet name="pred (koef)" sheetId="5" r:id="rId5"/>
    <sheet name="ZK_plat" sheetId="6" r:id="rId6"/>
    <sheet name="ZK-plat-broj" sheetId="7" r:id="rId7"/>
    <sheet name="ZK_pred" sheetId="8" r:id="rId8"/>
    <sheet name="ZK-pred-broj" sheetId="9" r:id="rId9"/>
    <sheet name="ZK_Broj_izloj" sheetId="10" r:id="rId10"/>
  </sheets>
  <definedNames/>
  <calcPr fullCalcOnLoad="1"/>
</workbook>
</file>

<file path=xl/sharedStrings.xml><?xml version="1.0" encoding="utf-8"?>
<sst xmlns="http://schemas.openxmlformats.org/spreadsheetml/2006/main" count="227" uniqueCount="57">
  <si>
    <t>през календарната година</t>
  </si>
  <si>
    <t>изплатени претенции</t>
  </si>
  <si>
    <t>година на събитие</t>
  </si>
  <si>
    <t>година на изплащане на претенцията</t>
  </si>
  <si>
    <t>общо</t>
  </si>
  <si>
    <t>разходи за уреждане на щети</t>
  </si>
  <si>
    <t>коефициент на развитие</t>
  </si>
  <si>
    <t>година</t>
  </si>
  <si>
    <t>Очакван размер на плаща-нията</t>
  </si>
  <si>
    <t>Очакван размер на неизплатените претенции</t>
  </si>
  <si>
    <t xml:space="preserve">Брой на предявените претенции във връзка с имуществени вреди </t>
  </si>
  <si>
    <t xml:space="preserve">Брой на предявените претенции във връзка с неимуществени вреди </t>
  </si>
  <si>
    <t>Приложение № 1:</t>
  </si>
  <si>
    <t xml:space="preserve">Брутен размер на изплатените претенции във връзка с имуществени вреди </t>
  </si>
  <si>
    <t xml:space="preserve">Брутен размер на изплатените претенции във връзка с неимуществени вреди </t>
  </si>
  <si>
    <t xml:space="preserve">Брутен размер на предявените претенции във връзка с неимуществени вреди </t>
  </si>
  <si>
    <t xml:space="preserve">Брутен размер на предявените претенции във връзка с имуществени вреди </t>
  </si>
  <si>
    <t xml:space="preserve">Брой на изплатените претенции във връзка с неимуществени вреди </t>
  </si>
  <si>
    <t xml:space="preserve">Брой на изплатените претенции във връзка с имуществени вреди </t>
  </si>
  <si>
    <t>Приложение № 5:</t>
  </si>
  <si>
    <t>Приложение № 8:</t>
  </si>
  <si>
    <t>Очакван брой на плаща-нията</t>
  </si>
  <si>
    <t>Очакван брой на неизплатените претенции</t>
  </si>
  <si>
    <t>Приложение № 2:</t>
  </si>
  <si>
    <t>Приложение № 3:</t>
  </si>
  <si>
    <t>Приложение № 4:</t>
  </si>
  <si>
    <t>Приложение № 9:</t>
  </si>
  <si>
    <t>Приложение № 10:</t>
  </si>
  <si>
    <t>Приложение № 11:</t>
  </si>
  <si>
    <t>Приложение № 12:</t>
  </si>
  <si>
    <t>изложеност на риск - брой застраховани МПС, приравнени към годишна база</t>
  </si>
  <si>
    <t>Размер на предявените, но неизплатени към 31.12.2010 г. претенции</t>
  </si>
  <si>
    <t xml:space="preserve">Очакван размер на възникналите, непредявени претенции към  31.12.2010 г. </t>
  </si>
  <si>
    <t>Очакван размер на възникналите, непредявени претенции към 31.12.2010 г.</t>
  </si>
  <si>
    <t>Очакван брой на възникналите, непредявени претенции към 31.12.2010 г.</t>
  </si>
  <si>
    <t>Брой на предявените, но неизплатени към 31.12.2010 г. претенции</t>
  </si>
  <si>
    <t xml:space="preserve">Очакван брой на възникналите, непредявени претенции към  31.12.2010 г. </t>
  </si>
  <si>
    <r>
      <t xml:space="preserve">Данни за </t>
    </r>
    <r>
      <rPr>
        <b/>
        <u val="single"/>
        <sz val="16"/>
        <rFont val="Arial"/>
        <family val="2"/>
      </rPr>
      <t>стойността</t>
    </r>
    <r>
      <rPr>
        <b/>
        <sz val="14"/>
        <rFont val="Arial"/>
        <family val="2"/>
      </rPr>
      <t xml:space="preserve"> на </t>
    </r>
    <r>
      <rPr>
        <b/>
        <u val="single"/>
        <sz val="14"/>
        <rFont val="Arial"/>
        <family val="2"/>
      </rPr>
      <t>изплатените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(общо за пазара)</t>
    </r>
  </si>
  <si>
    <r>
      <t xml:space="preserve">Данни за </t>
    </r>
    <r>
      <rPr>
        <b/>
        <u val="single"/>
        <sz val="16"/>
        <rFont val="Arial"/>
        <family val="2"/>
      </rPr>
      <t>броя</t>
    </r>
    <r>
      <rPr>
        <b/>
        <sz val="14"/>
        <rFont val="Arial"/>
        <family val="2"/>
      </rPr>
      <t xml:space="preserve"> на </t>
    </r>
    <r>
      <rPr>
        <b/>
        <u val="single"/>
        <sz val="14"/>
        <rFont val="Arial"/>
        <family val="2"/>
      </rPr>
      <t>изплатените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(общо за пазара)</t>
    </r>
  </si>
  <si>
    <r>
      <t xml:space="preserve">Данни за </t>
    </r>
    <r>
      <rPr>
        <b/>
        <u val="single"/>
        <sz val="16"/>
        <rFont val="Arial"/>
        <family val="2"/>
      </rPr>
      <t>стойността</t>
    </r>
    <r>
      <rPr>
        <b/>
        <sz val="14"/>
        <rFont val="Arial"/>
        <family val="2"/>
      </rPr>
      <t xml:space="preserve"> на </t>
    </r>
    <r>
      <rPr>
        <b/>
        <u val="single"/>
        <sz val="14"/>
        <rFont val="Arial"/>
        <family val="2"/>
      </rPr>
      <t>предявените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(общо за пазара)</t>
    </r>
  </si>
  <si>
    <r>
      <t xml:space="preserve">Данни за </t>
    </r>
    <r>
      <rPr>
        <b/>
        <u val="single"/>
        <sz val="16"/>
        <rFont val="Arial"/>
        <family val="2"/>
      </rPr>
      <t>броя</t>
    </r>
    <r>
      <rPr>
        <b/>
        <sz val="14"/>
        <rFont val="Arial"/>
        <family val="2"/>
      </rPr>
      <t xml:space="preserve"> на </t>
    </r>
    <r>
      <rPr>
        <b/>
        <u val="single"/>
        <sz val="14"/>
        <rFont val="Arial"/>
        <family val="2"/>
      </rPr>
      <t>предявените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(общо за пазара)</t>
    </r>
  </si>
  <si>
    <r>
      <t xml:space="preserve">Данни за </t>
    </r>
    <r>
      <rPr>
        <b/>
        <u val="single"/>
        <sz val="16"/>
        <rFont val="Arial"/>
        <family val="2"/>
      </rPr>
      <t>стойността</t>
    </r>
    <r>
      <rPr>
        <b/>
        <sz val="14"/>
        <rFont val="Arial"/>
        <family val="2"/>
      </rPr>
      <t xml:space="preserve"> на </t>
    </r>
    <r>
      <rPr>
        <b/>
        <u val="single"/>
        <sz val="14"/>
        <rFont val="Arial"/>
        <family val="2"/>
      </rPr>
      <t>предявените</t>
    </r>
    <r>
      <rPr>
        <b/>
        <sz val="14"/>
        <rFont val="Arial"/>
        <family val="2"/>
      </rPr>
      <t xml:space="preserve"> претенции по застраховка "Гражданска отговорност" на автомобилистите  преди извършване на корекцията съгласно чл.8, ал.4 от Наредба № 27 (общо за пазара)</t>
    </r>
  </si>
  <si>
    <t>Данни за стойността на изплатените претенции по застраховка "Зелена карта" (общо за пазара)</t>
  </si>
  <si>
    <t>Данни за броя на изплатените претенции по застраховка "Зелена карта" (общо за пазара)</t>
  </si>
  <si>
    <t>Данни за стойността на предявените претенции по застраховка "Зелена карта" (общо за пазара)</t>
  </si>
  <si>
    <t>Данни за броя на предявените претенции по застраховка "Зелена карта" (общо за пазара)</t>
  </si>
  <si>
    <t>Изложени на риск - брой застраховани МПС "Зелена карта" (общо за пазара)</t>
  </si>
  <si>
    <t>Общ брой застраховани МПС, приравнени към годишна база</t>
  </si>
  <si>
    <t>Показатели</t>
  </si>
  <si>
    <t>Общ за пазара очакван размер на възникналите, но непредявени претенции</t>
  </si>
  <si>
    <t>среден размер</t>
  </si>
  <si>
    <t>средна честота</t>
  </si>
  <si>
    <t>размер</t>
  </si>
  <si>
    <t>структура</t>
  </si>
  <si>
    <t>във връзка с имуществени вреди</t>
  </si>
  <si>
    <t>във връзка с неимуществени вреди</t>
  </si>
  <si>
    <t>дюрация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</si>
</sst>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&quot;£&quot;* #,##0_);_(&quot;£&quot;* \(#,##0\);_(&quot;£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%"/>
    <numFmt numFmtId="179" formatCode="0.00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0" xfId="0" applyBorder="1" applyAlignment="1">
      <alignment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vertical="center" wrapText="1"/>
      <protection/>
    </xf>
    <xf numFmtId="0" fontId="0" fillId="2" borderId="1" xfId="21" applyFont="1" applyFill="1" applyBorder="1">
      <alignment/>
      <protection/>
    </xf>
    <xf numFmtId="0" fontId="8" fillId="0" borderId="0" xfId="21" applyFont="1">
      <alignment/>
      <protection/>
    </xf>
    <xf numFmtId="0" fontId="5" fillId="0" borderId="0" xfId="21" applyFont="1" applyBorder="1" applyAlignment="1">
      <alignment wrapText="1"/>
      <protection/>
    </xf>
    <xf numFmtId="0" fontId="0" fillId="0" borderId="0" xfId="21" applyFont="1" applyFill="1" applyBorder="1">
      <alignment/>
      <protection/>
    </xf>
    <xf numFmtId="0" fontId="8" fillId="0" borderId="0" xfId="21" applyFont="1" applyBorder="1" applyAlignment="1">
      <alignment vertical="center" wrapText="1"/>
      <protection/>
    </xf>
    <xf numFmtId="0" fontId="10" fillId="0" borderId="0" xfId="21" applyFont="1">
      <alignment/>
      <protection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1" fontId="0" fillId="3" borderId="1" xfId="21" applyNumberFormat="1" applyFill="1" applyBorder="1" applyProtection="1">
      <alignment/>
      <protection locked="0"/>
    </xf>
    <xf numFmtId="3" fontId="0" fillId="3" borderId="1" xfId="21" applyNumberFormat="1" applyFill="1" applyBorder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3" fontId="0" fillId="2" borderId="0" xfId="21" applyNumberFormat="1" applyFill="1">
      <alignment/>
      <protection/>
    </xf>
    <xf numFmtId="3" fontId="0" fillId="2" borderId="1" xfId="21" applyNumberFormat="1" applyFill="1" applyBorder="1">
      <alignment/>
      <protection/>
    </xf>
    <xf numFmtId="3" fontId="0" fillId="2" borderId="1" xfId="21" applyNumberFormat="1" applyFont="1" applyFill="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>
      <alignment/>
      <protection/>
    </xf>
    <xf numFmtId="3" fontId="0" fillId="0" borderId="0" xfId="0" applyNumberFormat="1" applyAlignment="1">
      <alignment/>
    </xf>
    <xf numFmtId="3" fontId="0" fillId="0" borderId="0" xfId="21" applyNumberFormat="1" applyFont="1" applyFill="1" applyBorder="1">
      <alignment/>
      <protection/>
    </xf>
    <xf numFmtId="3" fontId="4" fillId="0" borderId="4" xfId="21" applyNumberFormat="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horizont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7" xfId="21" applyNumberFormat="1" applyFont="1" applyFill="1" applyBorder="1" applyAlignment="1">
      <alignment horizontal="center" vertical="center" wrapText="1"/>
      <protection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3" fontId="5" fillId="0" borderId="4" xfId="21" applyNumberFormat="1" applyFont="1" applyBorder="1" applyAlignment="1">
      <alignment horizontal="center" vertical="center" wrapText="1"/>
      <protection/>
    </xf>
    <xf numFmtId="3" fontId="5" fillId="0" borderId="5" xfId="21" applyNumberFormat="1" applyFont="1" applyBorder="1" applyAlignment="1">
      <alignment horizontal="center" vertical="center" wrapText="1"/>
      <protection/>
    </xf>
    <xf numFmtId="0" fontId="6" fillId="4" borderId="1" xfId="21" applyFont="1" applyFill="1" applyBorder="1" applyAlignment="1">
      <alignment horizontal="center" vertical="center" wrapText="1"/>
      <protection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21" applyFont="1" applyFill="1" applyBorder="1" applyAlignment="1">
      <alignment horizontal="center"/>
      <protection/>
    </xf>
    <xf numFmtId="3" fontId="0" fillId="4" borderId="1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10" fontId="0" fillId="4" borderId="1" xfId="22" applyNumberFormat="1" applyFill="1" applyBorder="1" applyAlignment="1">
      <alignment/>
    </xf>
    <xf numFmtId="178" fontId="0" fillId="4" borderId="1" xfId="22" applyNumberFormat="1" applyFill="1" applyBorder="1" applyAlignment="1">
      <alignment/>
    </xf>
    <xf numFmtId="10" fontId="0" fillId="4" borderId="1" xfId="22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179" fontId="0" fillId="4" borderId="1" xfId="0" applyNumberFormat="1" applyFill="1" applyBorder="1" applyAlignment="1">
      <alignment/>
    </xf>
    <xf numFmtId="179" fontId="0" fillId="4" borderId="1" xfId="21" applyNumberFormat="1" applyFill="1" applyBorder="1">
      <alignment/>
      <protection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178" fontId="0" fillId="4" borderId="0" xfId="22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V1">
      <selection activeCell="Y20" sqref="Y20"/>
    </sheetView>
  </sheetViews>
  <sheetFormatPr defaultColWidth="9.140625" defaultRowHeight="12.75"/>
  <cols>
    <col min="1" max="1" width="11.28125" style="0" customWidth="1"/>
    <col min="2" max="2" width="10.140625" style="0" bestFit="1" customWidth="1"/>
    <col min="3" max="3" width="11.00390625" style="0" bestFit="1" customWidth="1"/>
    <col min="4" max="4" width="12.28125" style="0" bestFit="1" customWidth="1"/>
    <col min="5" max="12" width="12.00390625" style="0" bestFit="1" customWidth="1"/>
    <col min="13" max="13" width="11.00390625" style="0" customWidth="1"/>
    <col min="14" max="14" width="15.140625" style="0" customWidth="1"/>
    <col min="15" max="15" width="16.140625" style="0" customWidth="1"/>
    <col min="16" max="16" width="15.00390625" style="0" customWidth="1"/>
    <col min="17" max="17" width="3.140625" style="0" customWidth="1"/>
    <col min="18" max="18" width="11.421875" style="0" customWidth="1"/>
    <col min="19" max="19" width="10.140625" style="0" customWidth="1"/>
    <col min="20" max="20" width="11.57421875" style="0" customWidth="1"/>
    <col min="21" max="21" width="8.421875" style="0" customWidth="1"/>
    <col min="25" max="25" width="10.7109375" style="0" customWidth="1"/>
    <col min="26" max="26" width="11.00390625" style="0" customWidth="1"/>
    <col min="29" max="29" width="10.421875" style="0" customWidth="1"/>
    <col min="30" max="31" width="11.57421875" style="0" customWidth="1"/>
    <col min="32" max="32" width="10.7109375" style="0" customWidth="1"/>
    <col min="33" max="33" width="11.00390625" style="0" customWidth="1"/>
    <col min="34" max="34" width="10.28125" style="0" customWidth="1"/>
  </cols>
  <sheetData>
    <row r="1" spans="9:21" ht="12.7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 t="s">
        <v>12</v>
      </c>
      <c r="U1" s="1"/>
    </row>
    <row r="2" spans="1:20" ht="20.2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</row>
    <row r="3" spans="1:34" ht="38.2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1" t="s">
        <v>8</v>
      </c>
      <c r="N3" s="31" t="s">
        <v>9</v>
      </c>
      <c r="O3" s="31" t="s">
        <v>31</v>
      </c>
      <c r="P3" s="31" t="s">
        <v>32</v>
      </c>
      <c r="Q3" s="32"/>
      <c r="R3" s="33" t="s">
        <v>0</v>
      </c>
      <c r="S3" s="33"/>
      <c r="T3" s="33"/>
      <c r="U3" s="33"/>
      <c r="W3" s="59" t="s">
        <v>7</v>
      </c>
      <c r="X3" s="60" t="s">
        <v>47</v>
      </c>
      <c r="Y3" s="61" t="s">
        <v>48</v>
      </c>
      <c r="Z3" s="61"/>
      <c r="AA3" s="61"/>
      <c r="AB3" s="61"/>
      <c r="AC3" s="62" t="s">
        <v>49</v>
      </c>
      <c r="AD3" s="62"/>
      <c r="AE3" s="62"/>
      <c r="AF3" s="62"/>
      <c r="AG3" s="62"/>
      <c r="AH3" s="62"/>
    </row>
    <row r="4" spans="1:34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3"/>
      <c r="N4" s="31"/>
      <c r="O4" s="31"/>
      <c r="P4" s="31"/>
      <c r="Q4" s="32"/>
      <c r="R4" s="36" t="s">
        <v>1</v>
      </c>
      <c r="S4" s="38" t="s">
        <v>5</v>
      </c>
      <c r="T4" s="40" t="s">
        <v>4</v>
      </c>
      <c r="U4" s="40" t="s">
        <v>7</v>
      </c>
      <c r="W4" s="59"/>
      <c r="X4" s="63"/>
      <c r="Y4" s="61" t="s">
        <v>50</v>
      </c>
      <c r="Z4" s="61"/>
      <c r="AA4" s="61" t="s">
        <v>51</v>
      </c>
      <c r="AB4" s="61"/>
      <c r="AC4" s="61" t="s">
        <v>52</v>
      </c>
      <c r="AD4" s="61"/>
      <c r="AE4" s="61"/>
      <c r="AF4" s="61" t="s">
        <v>53</v>
      </c>
      <c r="AG4" s="61"/>
      <c r="AH4" s="61"/>
    </row>
    <row r="5" spans="1:34" ht="30.75" customHeight="1">
      <c r="A5" s="34"/>
      <c r="B5" s="6">
        <v>0</v>
      </c>
      <c r="C5" s="7">
        <f>B5+1</f>
        <v>1</v>
      </c>
      <c r="D5" s="7">
        <f aca="true" t="shared" si="0" ref="D5:L5">C5+1</f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3"/>
      <c r="N5" s="31"/>
      <c r="O5" s="31"/>
      <c r="P5" s="31"/>
      <c r="Q5" s="32"/>
      <c r="R5" s="37"/>
      <c r="S5" s="39"/>
      <c r="T5" s="41"/>
      <c r="U5" s="41"/>
      <c r="W5" s="59"/>
      <c r="X5" s="64"/>
      <c r="Y5" s="65" t="s">
        <v>54</v>
      </c>
      <c r="Z5" s="65" t="s">
        <v>55</v>
      </c>
      <c r="AA5" s="65" t="s">
        <v>54</v>
      </c>
      <c r="AB5" s="65" t="s">
        <v>55</v>
      </c>
      <c r="AC5" s="65" t="s">
        <v>54</v>
      </c>
      <c r="AD5" s="65" t="s">
        <v>55</v>
      </c>
      <c r="AE5" s="66" t="s">
        <v>4</v>
      </c>
      <c r="AF5" s="65" t="s">
        <v>54</v>
      </c>
      <c r="AG5" s="65" t="s">
        <v>55</v>
      </c>
      <c r="AH5" s="66" t="s">
        <v>4</v>
      </c>
    </row>
    <row r="6" spans="1:34" ht="12.75">
      <c r="A6" s="8">
        <f aca="true" t="shared" si="1" ref="A6:A13">A7-1</f>
        <v>2000</v>
      </c>
      <c r="B6" s="20">
        <v>9326656.46</v>
      </c>
      <c r="C6" s="20">
        <v>15279745.709156</v>
      </c>
      <c r="D6" s="20">
        <v>17227202.877792947</v>
      </c>
      <c r="E6" s="20">
        <v>18019463.402194448</v>
      </c>
      <c r="F6" s="20">
        <v>18641597.767396547</v>
      </c>
      <c r="G6" s="20">
        <v>19071583.85134905</v>
      </c>
      <c r="H6" s="20">
        <v>19253145.953707818</v>
      </c>
      <c r="I6" s="20">
        <v>19456098.74274892</v>
      </c>
      <c r="J6" s="20">
        <v>19614265.36524772</v>
      </c>
      <c r="K6" s="20">
        <v>19689738.93674092</v>
      </c>
      <c r="L6" s="20">
        <v>20225882.96869282</v>
      </c>
      <c r="M6" s="22">
        <f>L6</f>
        <v>20225882.96869282</v>
      </c>
      <c r="N6" s="23">
        <f>M6-L6</f>
        <v>0</v>
      </c>
      <c r="O6" s="20">
        <v>14861.562376608592</v>
      </c>
      <c r="P6" s="23">
        <f>IF(N6-O6&lt;0,0,N6-O6)</f>
        <v>0</v>
      </c>
      <c r="Q6" s="32"/>
      <c r="R6" s="20">
        <v>2473885.78</v>
      </c>
      <c r="S6" s="20">
        <v>27210.52</v>
      </c>
      <c r="T6" s="23">
        <f>B6</f>
        <v>9326656.46</v>
      </c>
      <c r="U6" s="8">
        <f aca="true" t="shared" si="2" ref="U6:U13">U7-1</f>
        <v>2000</v>
      </c>
      <c r="W6" s="67">
        <v>2001</v>
      </c>
      <c r="X6" s="68">
        <v>1258098.3083904148</v>
      </c>
      <c r="Y6" s="69">
        <v>978.8593231154665</v>
      </c>
      <c r="Z6" s="69">
        <v>10810.158876224954</v>
      </c>
      <c r="AA6" s="70">
        <v>0.03111363491813821</v>
      </c>
      <c r="AB6" s="70">
        <v>0.0010493922531486582</v>
      </c>
      <c r="AC6" s="68">
        <v>887167.8153726258</v>
      </c>
      <c r="AD6" s="68">
        <v>0</v>
      </c>
      <c r="AE6" s="68">
        <v>887167.8153726258</v>
      </c>
      <c r="AF6" s="71">
        <v>0.009375954831960187</v>
      </c>
      <c r="AG6" s="71">
        <v>0</v>
      </c>
      <c r="AH6" s="71">
        <v>0.002044816547999954</v>
      </c>
    </row>
    <row r="7" spans="1:34" ht="12.75">
      <c r="A7" s="8">
        <f t="shared" si="1"/>
        <v>2001</v>
      </c>
      <c r="B7" s="20">
        <v>19248878.7561794</v>
      </c>
      <c r="C7" s="20">
        <v>29200268.08030249</v>
      </c>
      <c r="D7" s="20">
        <v>32434783.596534494</v>
      </c>
      <c r="E7" s="20">
        <v>34440050.745611794</v>
      </c>
      <c r="F7" s="20">
        <v>35560405.72768539</v>
      </c>
      <c r="G7" s="20">
        <v>36089089.3671574</v>
      </c>
      <c r="H7" s="20">
        <v>36542826.1348577</v>
      </c>
      <c r="I7" s="20">
        <v>36816806.0480961</v>
      </c>
      <c r="J7" s="20">
        <v>37077365.9372509</v>
      </c>
      <c r="K7" s="20">
        <v>37300794.253207296</v>
      </c>
      <c r="L7" s="22">
        <f>K7*L18</f>
        <v>38316480.560180396</v>
      </c>
      <c r="M7" s="23">
        <f aca="true" t="shared" si="3" ref="M7:M16">L7</f>
        <v>38316480.560180396</v>
      </c>
      <c r="N7" s="23">
        <f>M7-K7</f>
        <v>1015686.3069730997</v>
      </c>
      <c r="O7" s="20">
        <v>128518.49160047389</v>
      </c>
      <c r="P7" s="23">
        <f aca="true" t="shared" si="4" ref="P7:P16">IF(N7-O7&lt;0,0,N7-O7)</f>
        <v>887167.8153726258</v>
      </c>
      <c r="Q7" s="32"/>
      <c r="R7" s="20">
        <v>13289411.1</v>
      </c>
      <c r="S7" s="20">
        <v>150713.77763757732</v>
      </c>
      <c r="T7" s="23">
        <f>B7+C6-SUM(T6:T6)</f>
        <v>25201968.005335398</v>
      </c>
      <c r="U7" s="8">
        <f t="shared" si="2"/>
        <v>2001</v>
      </c>
      <c r="W7" s="67">
        <v>2002</v>
      </c>
      <c r="X7" s="68">
        <v>1328034.0934530296</v>
      </c>
      <c r="Y7" s="69">
        <v>972.1876633160808</v>
      </c>
      <c r="Z7" s="69">
        <v>14301.661734596457</v>
      </c>
      <c r="AA7" s="70">
        <v>0.027694380922175518</v>
      </c>
      <c r="AB7" s="70">
        <v>0.0009970302121644532</v>
      </c>
      <c r="AC7" s="68">
        <v>962112.7206147414</v>
      </c>
      <c r="AD7" s="68">
        <v>0</v>
      </c>
      <c r="AE7" s="68">
        <v>962112.7206147414</v>
      </c>
      <c r="AF7" s="71">
        <v>0.01016800345484725</v>
      </c>
      <c r="AG7" s="71">
        <v>0</v>
      </c>
      <c r="AH7" s="71">
        <v>0.0022175556620344272</v>
      </c>
    </row>
    <row r="8" spans="1:34" ht="12.75">
      <c r="A8" s="8">
        <f t="shared" si="1"/>
        <v>2002</v>
      </c>
      <c r="B8" s="20">
        <v>14266409.878957096</v>
      </c>
      <c r="C8" s="20">
        <v>25171858.954750862</v>
      </c>
      <c r="D8" s="20">
        <v>29427420.770114217</v>
      </c>
      <c r="E8" s="20">
        <v>31528168.065794744</v>
      </c>
      <c r="F8" s="20">
        <v>32971082.716056902</v>
      </c>
      <c r="G8" s="20">
        <v>33657325.14621769</v>
      </c>
      <c r="H8" s="20">
        <v>34168220.419227704</v>
      </c>
      <c r="I8" s="20">
        <v>34400425.05967525</v>
      </c>
      <c r="J8" s="20">
        <v>34625790.20815948</v>
      </c>
      <c r="K8" s="22">
        <f>J8*K18</f>
        <v>34808351.792821385</v>
      </c>
      <c r="L8" s="22">
        <f>K8*L18</f>
        <v>35756169.848498076</v>
      </c>
      <c r="M8" s="23">
        <f t="shared" si="3"/>
        <v>35756169.848498076</v>
      </c>
      <c r="N8" s="23">
        <f>M8-J8</f>
        <v>1130379.6403385997</v>
      </c>
      <c r="O8" s="20">
        <v>168266.91972385824</v>
      </c>
      <c r="P8" s="23">
        <f t="shared" si="4"/>
        <v>962112.7206147414</v>
      </c>
      <c r="Q8" s="32"/>
      <c r="R8" s="20">
        <v>9214675.279999997</v>
      </c>
      <c r="S8" s="20">
        <v>143958.57322848123</v>
      </c>
      <c r="T8" s="23">
        <f>B8+C7+D6-SUM(T6:T7)</f>
        <v>26165256.371717133</v>
      </c>
      <c r="U8" s="8">
        <f t="shared" si="2"/>
        <v>2002</v>
      </c>
      <c r="W8" s="67">
        <v>2003</v>
      </c>
      <c r="X8" s="68">
        <v>1584411.5554411628</v>
      </c>
      <c r="Y8" s="69">
        <v>949.3864851530053</v>
      </c>
      <c r="Z8" s="69">
        <v>13473.05686352021</v>
      </c>
      <c r="AA8" s="70">
        <v>0.027746497237061667</v>
      </c>
      <c r="AB8" s="70">
        <v>0.0012331924325856287</v>
      </c>
      <c r="AC8" s="68">
        <v>1213478.928761788</v>
      </c>
      <c r="AD8" s="68">
        <v>741283.729519685</v>
      </c>
      <c r="AE8" s="68">
        <v>1954762.658281473</v>
      </c>
      <c r="AF8" s="71">
        <v>0.012824545061778646</v>
      </c>
      <c r="AG8" s="71">
        <v>0.0021851292769133395</v>
      </c>
      <c r="AH8" s="71">
        <v>0.004505495985996146</v>
      </c>
    </row>
    <row r="9" spans="1:34" ht="12.75">
      <c r="A9" s="8">
        <f t="shared" si="1"/>
        <v>2003</v>
      </c>
      <c r="B9" s="20">
        <v>16109166.240917394</v>
      </c>
      <c r="C9" s="20">
        <v>30067866.181776598</v>
      </c>
      <c r="D9" s="20">
        <v>34615266.29483599</v>
      </c>
      <c r="E9" s="20">
        <v>36738527.95812149</v>
      </c>
      <c r="F9" s="20">
        <v>37943146.01991254</v>
      </c>
      <c r="G9" s="20">
        <v>39072303.55277395</v>
      </c>
      <c r="H9" s="20">
        <v>39578502.03714955</v>
      </c>
      <c r="I9" s="20">
        <v>40132280.383093536</v>
      </c>
      <c r="J9" s="22">
        <f>I9*J18</f>
        <v>40417357.23137601</v>
      </c>
      <c r="K9" s="22">
        <f>J9*K18</f>
        <v>40630454.36907736</v>
      </c>
      <c r="L9" s="22">
        <f>K9*L18</f>
        <v>41736806.042680636</v>
      </c>
      <c r="M9" s="23">
        <f t="shared" si="3"/>
        <v>41736806.042680636</v>
      </c>
      <c r="N9" s="23">
        <f>M9-I9</f>
        <v>1604525.6595871001</v>
      </c>
      <c r="O9" s="20">
        <v>391046.73082531226</v>
      </c>
      <c r="P9" s="23">
        <f t="shared" si="4"/>
        <v>1213478.928761788</v>
      </c>
      <c r="Q9" s="32"/>
      <c r="R9" s="20">
        <v>12193457.9</v>
      </c>
      <c r="S9" s="20">
        <v>150398.08663270844</v>
      </c>
      <c r="T9" s="23">
        <f>B9+C8+D7+E6-SUM(T6:T8)</f>
        <v>31041391.35734468</v>
      </c>
      <c r="U9" s="8">
        <f t="shared" si="2"/>
        <v>2003</v>
      </c>
      <c r="W9" s="67">
        <v>2004</v>
      </c>
      <c r="X9" s="68">
        <v>1715902.1570884697</v>
      </c>
      <c r="Y9" s="69">
        <v>1032.8972240440548</v>
      </c>
      <c r="Z9" s="69">
        <v>18511.485498565227</v>
      </c>
      <c r="AA9" s="70">
        <v>0.030679785265986022</v>
      </c>
      <c r="AB9" s="70">
        <v>0.0013532214921310294</v>
      </c>
      <c r="AC9" s="68">
        <v>1338015.7403872567</v>
      </c>
      <c r="AD9" s="68">
        <v>1172651.756271841</v>
      </c>
      <c r="AE9" s="68">
        <v>2510667.4966590977</v>
      </c>
      <c r="AF9" s="71">
        <v>0.014140701374579845</v>
      </c>
      <c r="AG9" s="71">
        <v>0.0034567002919566985</v>
      </c>
      <c r="AH9" s="71">
        <v>0.005786790677858208</v>
      </c>
    </row>
    <row r="10" spans="1:34" ht="12.75">
      <c r="A10" s="8">
        <f t="shared" si="1"/>
        <v>2004</v>
      </c>
      <c r="B10" s="20">
        <v>17922762.420948196</v>
      </c>
      <c r="C10" s="20">
        <v>35612469.9921446</v>
      </c>
      <c r="D10" s="20">
        <v>43487536.54026849</v>
      </c>
      <c r="E10" s="20">
        <v>46651307.91012757</v>
      </c>
      <c r="F10" s="20">
        <v>48999646.29472067</v>
      </c>
      <c r="G10" s="20">
        <v>51298118.45906396</v>
      </c>
      <c r="H10" s="20">
        <v>51780128.96693397</v>
      </c>
      <c r="I10" s="22">
        <f>H10*I18</f>
        <v>52284935.0269242</v>
      </c>
      <c r="J10" s="22">
        <f>I10*J18</f>
        <v>52656337.40794635</v>
      </c>
      <c r="K10" s="22">
        <f>J10*K18</f>
        <v>52933963.545628585</v>
      </c>
      <c r="L10" s="22">
        <f>K10*L18</f>
        <v>54375335.05053925</v>
      </c>
      <c r="M10" s="23">
        <f t="shared" si="3"/>
        <v>54375335.05053925</v>
      </c>
      <c r="N10" s="23">
        <f>M10-H10</f>
        <v>2595206.0836052746</v>
      </c>
      <c r="O10" s="20">
        <v>1257190.3432180178</v>
      </c>
      <c r="P10" s="23">
        <f t="shared" si="4"/>
        <v>1338015.7403872567</v>
      </c>
      <c r="Q10" s="32"/>
      <c r="R10" s="20">
        <v>18563112.549999993</v>
      </c>
      <c r="S10" s="20">
        <v>258357.4182903688</v>
      </c>
      <c r="T10" s="23">
        <f>B10+C9+D8+E7+F6-SUM(T6:T9)</f>
        <v>38764425.69145012</v>
      </c>
      <c r="U10" s="8">
        <f t="shared" si="2"/>
        <v>2004</v>
      </c>
      <c r="W10" s="67">
        <v>2005</v>
      </c>
      <c r="X10" s="68">
        <v>1906128.1974009068</v>
      </c>
      <c r="Y10" s="69">
        <v>1043.0311672855264</v>
      </c>
      <c r="Z10" s="69">
        <v>21567.328519329738</v>
      </c>
      <c r="AA10" s="70">
        <v>0.03146968978882214</v>
      </c>
      <c r="AB10" s="70">
        <v>0.0013462315819783293</v>
      </c>
      <c r="AC10" s="68">
        <v>2330458.6080762735</v>
      </c>
      <c r="AD10" s="68">
        <v>6408592.40792811</v>
      </c>
      <c r="AE10" s="68">
        <v>8739051.016004384</v>
      </c>
      <c r="AF10" s="71">
        <v>0.024629246314462453</v>
      </c>
      <c r="AG10" s="71">
        <v>0.018891016134189142</v>
      </c>
      <c r="AH10" s="71">
        <v>0.020142475664354405</v>
      </c>
    </row>
    <row r="11" spans="1:34" ht="12.75">
      <c r="A11" s="8">
        <f t="shared" si="1"/>
        <v>2005</v>
      </c>
      <c r="B11" s="20">
        <v>18980727.102042593</v>
      </c>
      <c r="C11" s="20">
        <v>39074244.54137181</v>
      </c>
      <c r="D11" s="20">
        <v>50996900.40155054</v>
      </c>
      <c r="E11" s="20">
        <v>54756677.175888345</v>
      </c>
      <c r="F11" s="20">
        <v>56917078.53261144</v>
      </c>
      <c r="G11" s="20">
        <v>58879010.58206224</v>
      </c>
      <c r="H11" s="22">
        <f>G11*H18</f>
        <v>59580348.00401441</v>
      </c>
      <c r="I11" s="22">
        <f>H11*I18</f>
        <v>60161198.63781564</v>
      </c>
      <c r="J11" s="22">
        <f>I11*J18</f>
        <v>60588549.50681309</v>
      </c>
      <c r="K11" s="22">
        <f>J11*K18</f>
        <v>60907997.56976946</v>
      </c>
      <c r="L11" s="22">
        <f>K11*L18</f>
        <v>62566498.95976188</v>
      </c>
      <c r="M11" s="23">
        <f t="shared" si="3"/>
        <v>62566498.95976188</v>
      </c>
      <c r="N11" s="23">
        <f>M11-G11</f>
        <v>3687488.3776996434</v>
      </c>
      <c r="O11" s="20">
        <v>1357029.7696233697</v>
      </c>
      <c r="P11" s="23">
        <f t="shared" si="4"/>
        <v>2330458.6080762735</v>
      </c>
      <c r="Q11" s="32"/>
      <c r="R11" s="20">
        <v>25269646.8936021</v>
      </c>
      <c r="S11" s="20">
        <v>401255.63502104324</v>
      </c>
      <c r="T11" s="23">
        <f>B11+C10+D9+E8+F7+G6-SUM(T6:T10)</f>
        <v>44868923.14800504</v>
      </c>
      <c r="U11" s="8">
        <f t="shared" si="2"/>
        <v>2005</v>
      </c>
      <c r="W11" s="67">
        <v>2006</v>
      </c>
      <c r="X11" s="68">
        <v>2180157.8735596566</v>
      </c>
      <c r="Y11" s="69">
        <v>1169.1886226333847</v>
      </c>
      <c r="Z11" s="69">
        <v>24532.42500742935</v>
      </c>
      <c r="AA11" s="70">
        <v>0.030045195299452064</v>
      </c>
      <c r="AB11" s="70">
        <v>0.001546795480633073</v>
      </c>
      <c r="AC11" s="68">
        <v>4187498.1191397887</v>
      </c>
      <c r="AD11" s="68">
        <v>12699189.15605046</v>
      </c>
      <c r="AE11" s="68">
        <v>16886687.27519025</v>
      </c>
      <c r="AF11" s="71">
        <v>0.04425520464522517</v>
      </c>
      <c r="AG11" s="71">
        <v>0.03743420894443006</v>
      </c>
      <c r="AH11" s="71">
        <v>0.03892181048825132</v>
      </c>
    </row>
    <row r="12" spans="1:34" ht="12.75">
      <c r="A12" s="8">
        <f t="shared" si="1"/>
        <v>2006</v>
      </c>
      <c r="B12" s="20">
        <v>22782987.8185887</v>
      </c>
      <c r="C12" s="20">
        <v>51240027.95308602</v>
      </c>
      <c r="D12" s="20">
        <v>62831403.87408272</v>
      </c>
      <c r="E12" s="20">
        <v>68004914.05206382</v>
      </c>
      <c r="F12" s="20">
        <v>69942339.77306792</v>
      </c>
      <c r="G12" s="22">
        <f aca="true" t="shared" si="5" ref="G12:L12">F12*G18</f>
        <v>72071938.8134814</v>
      </c>
      <c r="H12" s="22">
        <f t="shared" si="5"/>
        <v>72930423.8196466</v>
      </c>
      <c r="I12" s="22">
        <f t="shared" si="5"/>
        <v>73641424.75062773</v>
      </c>
      <c r="J12" s="22">
        <f t="shared" si="5"/>
        <v>74164531.46349181</v>
      </c>
      <c r="K12" s="22">
        <f t="shared" si="5"/>
        <v>74555557.75656085</v>
      </c>
      <c r="L12" s="22">
        <f t="shared" si="5"/>
        <v>76585676.97086069</v>
      </c>
      <c r="M12" s="23">
        <f t="shared" si="3"/>
        <v>76585676.97086069</v>
      </c>
      <c r="N12" s="23">
        <f>M12-F12</f>
        <v>6643337.1977927685</v>
      </c>
      <c r="O12" s="20">
        <v>2455839.07865298</v>
      </c>
      <c r="P12" s="23">
        <f t="shared" si="4"/>
        <v>4187498.1191397887</v>
      </c>
      <c r="Q12" s="32"/>
      <c r="R12" s="20">
        <v>36310182.236687206</v>
      </c>
      <c r="S12" s="20">
        <v>633338.7480774375</v>
      </c>
      <c r="T12" s="23">
        <f>B12+C11+D10+E9+F8+G7+H6-SUM(T6:T11)</f>
        <v>55027993.861420274</v>
      </c>
      <c r="U12" s="8">
        <f t="shared" si="2"/>
        <v>2006</v>
      </c>
      <c r="W12" s="67">
        <v>2007</v>
      </c>
      <c r="X12" s="68">
        <v>2319020.036256884</v>
      </c>
      <c r="Y12" s="69">
        <v>1447.703135756007</v>
      </c>
      <c r="Z12" s="69">
        <v>28129.82821249656</v>
      </c>
      <c r="AA12" s="70">
        <v>0.030456774426906787</v>
      </c>
      <c r="AB12" s="70">
        <v>0.0017695169205427634</v>
      </c>
      <c r="AC12" s="68">
        <v>4966540.307314075</v>
      </c>
      <c r="AD12" s="68">
        <v>26140176.571292125</v>
      </c>
      <c r="AE12" s="68">
        <v>31106716.8786062</v>
      </c>
      <c r="AF12" s="71">
        <v>0.052488443319968596</v>
      </c>
      <c r="AG12" s="71">
        <v>0.07705506387766703</v>
      </c>
      <c r="AH12" s="71">
        <v>0.07169729145393668</v>
      </c>
    </row>
    <row r="13" spans="1:34" ht="12.75">
      <c r="A13" s="8">
        <f t="shared" si="1"/>
        <v>2007</v>
      </c>
      <c r="B13" s="20">
        <v>29646439.629156232</v>
      </c>
      <c r="C13" s="20">
        <v>71293444.17065209</v>
      </c>
      <c r="D13" s="20">
        <v>84683478.78532645</v>
      </c>
      <c r="E13" s="20">
        <v>90019365.16511418</v>
      </c>
      <c r="F13" s="22">
        <f aca="true" t="shared" si="6" ref="F13:L13">E13*F18</f>
        <v>93381430.77505377</v>
      </c>
      <c r="G13" s="22">
        <f t="shared" si="6"/>
        <v>96224701.47512217</v>
      </c>
      <c r="H13" s="22">
        <f t="shared" si="6"/>
        <v>97370882.14958547</v>
      </c>
      <c r="I13" s="22">
        <f t="shared" si="6"/>
        <v>98320153.85586287</v>
      </c>
      <c r="J13" s="22">
        <f t="shared" si="6"/>
        <v>99018564.19577679</v>
      </c>
      <c r="K13" s="22">
        <f t="shared" si="6"/>
        <v>99540631.29899247</v>
      </c>
      <c r="L13" s="22">
        <f t="shared" si="6"/>
        <v>102251084.47356935</v>
      </c>
      <c r="M13" s="23">
        <f t="shared" si="3"/>
        <v>102251084.47356935</v>
      </c>
      <c r="N13" s="23">
        <f>M13-E13</f>
        <v>12231719.30845517</v>
      </c>
      <c r="O13" s="20">
        <v>7265179.001141095</v>
      </c>
      <c r="P13" s="23">
        <f t="shared" si="4"/>
        <v>4966540.307314075</v>
      </c>
      <c r="Q13" s="32"/>
      <c r="R13" s="20">
        <v>50816370.51849872</v>
      </c>
      <c r="S13" s="20">
        <v>762142.8730066861</v>
      </c>
      <c r="T13" s="23">
        <f>B13+C12+D11+E10+F9+G8+H7+I6-SUM(T6:T12)</f>
        <v>75737457.0423846</v>
      </c>
      <c r="U13" s="8">
        <f t="shared" si="2"/>
        <v>2007</v>
      </c>
      <c r="W13" s="67">
        <v>2008</v>
      </c>
      <c r="X13" s="68">
        <v>2323800</v>
      </c>
      <c r="Y13" s="69">
        <v>1737.5745882690992</v>
      </c>
      <c r="Z13" s="69">
        <v>29745.644987115586</v>
      </c>
      <c r="AA13" s="70">
        <v>0.033283025218395074</v>
      </c>
      <c r="AB13" s="70">
        <v>0.0019502985410740914</v>
      </c>
      <c r="AC13" s="68">
        <v>12065404.883001823</v>
      </c>
      <c r="AD13" s="68">
        <v>43749586.27507127</v>
      </c>
      <c r="AE13" s="68">
        <v>55814991.1580731</v>
      </c>
      <c r="AF13" s="71">
        <v>0.12751216765547638</v>
      </c>
      <c r="AG13" s="71">
        <v>0.12896344276225694</v>
      </c>
      <c r="AH13" s="71">
        <v>0.1286469319207233</v>
      </c>
    </row>
    <row r="14" spans="1:34" ht="12.75">
      <c r="A14" s="8">
        <v>2008</v>
      </c>
      <c r="B14" s="20">
        <v>40701023.79771</v>
      </c>
      <c r="C14" s="20">
        <v>96357164.34571548</v>
      </c>
      <c r="D14" s="20">
        <v>110702412.48788258</v>
      </c>
      <c r="E14" s="22">
        <f aca="true" t="shared" si="7" ref="E14:L14">D14*E18</f>
        <v>118313151.00098608</v>
      </c>
      <c r="F14" s="22">
        <f t="shared" si="7"/>
        <v>122731939.95216788</v>
      </c>
      <c r="G14" s="22">
        <f t="shared" si="7"/>
        <v>126468872.72276509</v>
      </c>
      <c r="H14" s="22">
        <f t="shared" si="7"/>
        <v>127975306.88794115</v>
      </c>
      <c r="I14" s="22">
        <f t="shared" si="7"/>
        <v>129222942.0664359</v>
      </c>
      <c r="J14" s="22">
        <f t="shared" si="7"/>
        <v>130140868.20216596</v>
      </c>
      <c r="K14" s="22">
        <f t="shared" si="7"/>
        <v>130827025.05188502</v>
      </c>
      <c r="L14" s="22">
        <f t="shared" si="7"/>
        <v>134389394.71686342</v>
      </c>
      <c r="M14" s="23">
        <f t="shared" si="3"/>
        <v>134389394.71686342</v>
      </c>
      <c r="N14" s="23">
        <f>M14-D14</f>
        <v>23686982.22898084</v>
      </c>
      <c r="O14" s="20">
        <v>11621577.345979016</v>
      </c>
      <c r="P14" s="23">
        <f t="shared" si="4"/>
        <v>12065404.883001823</v>
      </c>
      <c r="Q14" s="32"/>
      <c r="R14" s="20">
        <v>72932562.49776572</v>
      </c>
      <c r="S14" s="20">
        <v>1503259.7988652766</v>
      </c>
      <c r="T14" s="23">
        <f>B14+C13+D12+E11+F10+G9+H8+I7+J6-SUM(T6:T13)</f>
        <v>102119718.76074207</v>
      </c>
      <c r="U14" s="8">
        <v>2008</v>
      </c>
      <c r="W14" s="67">
        <v>2009</v>
      </c>
      <c r="X14" s="68">
        <v>2397482</v>
      </c>
      <c r="Y14" s="69">
        <v>1804.349236152181</v>
      </c>
      <c r="Z14" s="69">
        <v>27415.546130261082</v>
      </c>
      <c r="AA14" s="70">
        <v>0.032498045818464806</v>
      </c>
      <c r="AB14" s="70">
        <v>0.0027575901974797178</v>
      </c>
      <c r="AC14" s="68">
        <v>21206906.760262884</v>
      </c>
      <c r="AD14" s="68">
        <v>96762868.73684004</v>
      </c>
      <c r="AE14" s="68">
        <v>117969775.49710292</v>
      </c>
      <c r="AF14" s="71">
        <v>0.22412332420591904</v>
      </c>
      <c r="AG14" s="71">
        <v>0.2852340729668974</v>
      </c>
      <c r="AH14" s="71">
        <v>0.27190633487870186</v>
      </c>
    </row>
    <row r="15" spans="1:34" ht="12.75">
      <c r="A15" s="8">
        <v>2009</v>
      </c>
      <c r="B15" s="20">
        <v>43574620.2589954</v>
      </c>
      <c r="C15" s="20">
        <v>97652084.00044276</v>
      </c>
      <c r="D15" s="22">
        <f aca="true" t="shared" si="8" ref="D15:L15">C15*D18</f>
        <v>115804460.97120927</v>
      </c>
      <c r="E15" s="22">
        <f t="shared" si="8"/>
        <v>123765962.90504695</v>
      </c>
      <c r="F15" s="22">
        <f t="shared" si="8"/>
        <v>128388404.82963604</v>
      </c>
      <c r="G15" s="22">
        <f t="shared" si="8"/>
        <v>132297565.21249604</v>
      </c>
      <c r="H15" s="22">
        <f t="shared" si="8"/>
        <v>133873427.85691604</v>
      </c>
      <c r="I15" s="22">
        <f t="shared" si="8"/>
        <v>135178563.99701703</v>
      </c>
      <c r="J15" s="22">
        <f t="shared" si="8"/>
        <v>136138795.4768074</v>
      </c>
      <c r="K15" s="22">
        <f t="shared" si="8"/>
        <v>136856575.89674282</v>
      </c>
      <c r="L15" s="22">
        <f t="shared" si="8"/>
        <v>140583127.91635817</v>
      </c>
      <c r="M15" s="23">
        <f t="shared" si="3"/>
        <v>140583127.91635817</v>
      </c>
      <c r="N15" s="23">
        <f>M15-C15</f>
        <v>42931043.915915415</v>
      </c>
      <c r="O15" s="20">
        <v>21724137.15565253</v>
      </c>
      <c r="P15" s="23">
        <f t="shared" si="4"/>
        <v>21206906.760262884</v>
      </c>
      <c r="Q15" s="32"/>
      <c r="R15" s="20">
        <v>103675023.89731786</v>
      </c>
      <c r="S15" s="20">
        <v>2448377.3048582654</v>
      </c>
      <c r="T15" s="23">
        <f>B15+C14+D13+E12+F11+G10+H9+I8+J7+K6-SUM(T6:T14)</f>
        <v>123327615.7061938</v>
      </c>
      <c r="U15" s="8">
        <v>2009</v>
      </c>
      <c r="W15" s="67">
        <v>2010</v>
      </c>
      <c r="X15" s="68">
        <v>2396213.04</v>
      </c>
      <c r="Y15" s="69">
        <v>1708.733984125878</v>
      </c>
      <c r="Z15" s="69">
        <v>20026.97318053888</v>
      </c>
      <c r="AA15" s="70">
        <v>0.03251439067263036</v>
      </c>
      <c r="AB15" s="70">
        <v>0.0038166447502050406</v>
      </c>
      <c r="AC15" s="68">
        <v>45464012.66620119</v>
      </c>
      <c r="AD15" s="68">
        <v>151565868.11374658</v>
      </c>
      <c r="AE15" s="68">
        <v>197029880.77994776</v>
      </c>
      <c r="AF15" s="71">
        <v>0.48048240913578233</v>
      </c>
      <c r="AG15" s="71">
        <v>0.4467803657456895</v>
      </c>
      <c r="AH15" s="71">
        <v>0.4541304967201437</v>
      </c>
    </row>
    <row r="16" spans="1:34" ht="12.75">
      <c r="A16" s="8">
        <v>2010</v>
      </c>
      <c r="B16" s="20">
        <v>43804798.93128106</v>
      </c>
      <c r="C16" s="22">
        <f aca="true" t="shared" si="9" ref="C16:L16">B16*C18</f>
        <v>92474888.83559176</v>
      </c>
      <c r="D16" s="22">
        <f t="shared" si="9"/>
        <v>109664885.95296797</v>
      </c>
      <c r="E16" s="22">
        <f t="shared" si="9"/>
        <v>117204295.00738867</v>
      </c>
      <c r="F16" s="22">
        <f t="shared" si="9"/>
        <v>121581670.12949479</v>
      </c>
      <c r="G16" s="22">
        <f t="shared" si="9"/>
        <v>125283579.57204022</v>
      </c>
      <c r="H16" s="22">
        <f t="shared" si="9"/>
        <v>126775895.11609189</v>
      </c>
      <c r="I16" s="22">
        <f t="shared" si="9"/>
        <v>128011837.19256212</v>
      </c>
      <c r="J16" s="22">
        <f t="shared" si="9"/>
        <v>128921160.32948205</v>
      </c>
      <c r="K16" s="22">
        <f t="shared" si="9"/>
        <v>129600886.37139216</v>
      </c>
      <c r="L16" s="22">
        <f t="shared" si="9"/>
        <v>133129868.75084059</v>
      </c>
      <c r="M16" s="23">
        <f t="shared" si="3"/>
        <v>133129868.75084059</v>
      </c>
      <c r="N16" s="23">
        <f>M16-B16</f>
        <v>89325069.81955953</v>
      </c>
      <c r="O16" s="20">
        <v>43861057.15335834</v>
      </c>
      <c r="P16" s="23">
        <f t="shared" si="4"/>
        <v>45464012.66620119</v>
      </c>
      <c r="Q16" s="32"/>
      <c r="R16" s="20">
        <v>91008825.67272785</v>
      </c>
      <c r="S16" s="20">
        <v>2445415.1793969045</v>
      </c>
      <c r="T16" s="23">
        <f>B16+C15+D14+E13+F12+G11+H10+I9+J8+K7+L6-SUM(T6:T15)</f>
        <v>123483481.31534481</v>
      </c>
      <c r="U16" s="8">
        <v>2010</v>
      </c>
      <c r="V16" s="3"/>
      <c r="W16" s="67"/>
      <c r="X16" s="68"/>
      <c r="Y16" s="69"/>
      <c r="Z16" s="69"/>
      <c r="AA16" s="70"/>
      <c r="AB16" s="70"/>
      <c r="AC16" s="68">
        <v>94621596.54913245</v>
      </c>
      <c r="AD16" s="68">
        <v>339240216.7467201</v>
      </c>
      <c r="AE16" s="68">
        <v>433861813.29585254</v>
      </c>
      <c r="AF16" s="71">
        <v>1</v>
      </c>
      <c r="AG16" s="71">
        <v>1</v>
      </c>
      <c r="AH16" s="71">
        <v>1</v>
      </c>
    </row>
    <row r="17" spans="1:34" ht="12.75">
      <c r="A17" s="9"/>
      <c r="B17" s="4"/>
      <c r="C17" s="1"/>
      <c r="M17" s="24">
        <f>SUM(M6:M16)</f>
        <v>839916326.2588452</v>
      </c>
      <c r="N17" s="24">
        <f>SUM(N6:N16)</f>
        <v>184851438.53890744</v>
      </c>
      <c r="O17" s="23">
        <f>SUM(O6:O16)</f>
        <v>90244703.5521516</v>
      </c>
      <c r="P17" s="23">
        <f>SUM(P6:P16)</f>
        <v>94621596.54913245</v>
      </c>
      <c r="Q17" s="32"/>
      <c r="R17" s="5"/>
      <c r="S17" s="5"/>
      <c r="T17" s="5"/>
      <c r="U17" s="1"/>
      <c r="V17" s="3"/>
      <c r="W17" s="72" t="s">
        <v>56</v>
      </c>
      <c r="X17" s="73"/>
      <c r="Y17" s="74">
        <v>1.9027194509452505</v>
      </c>
      <c r="Z17" s="75">
        <v>3.3170058515515293</v>
      </c>
      <c r="AA17" s="76"/>
      <c r="AB17" s="76"/>
      <c r="AC17" s="77"/>
      <c r="AD17" s="77"/>
      <c r="AE17" s="77"/>
      <c r="AF17" s="78"/>
      <c r="AG17" s="76"/>
      <c r="AH17" s="76"/>
    </row>
    <row r="18" spans="1:22" ht="26.25" customHeight="1">
      <c r="A18" s="10" t="s">
        <v>6</v>
      </c>
      <c r="B18" s="2"/>
      <c r="C18" s="11">
        <f>IF(SUM(B6:B15)=0,1,SUM(C6:C15)/SUM(B6:B15))</f>
        <v>2.111067533506137</v>
      </c>
      <c r="D18" s="11">
        <f>IF(SUM(C6:C14)=0,1,SUM(D6:D14)/SUM(C6:C14))</f>
        <v>1.1858882701436686</v>
      </c>
      <c r="E18" s="11">
        <f>IF(SUM(D6:D13)=0,1,SUM(E6:E13)/SUM(D6:D13))</f>
        <v>1.0687495271517824</v>
      </c>
      <c r="F18" s="11">
        <f>IF(SUM(E6:E12)=0,1,SUM(F6:F12)/SUM(E6:E12))</f>
        <v>1.0373482483882537</v>
      </c>
      <c r="G18" s="11">
        <f>IF(SUM(F6:F11)=0,1,SUM(G6:G11)/SUM(F6:F11))</f>
        <v>1.0304479239230928</v>
      </c>
      <c r="H18" s="11">
        <f>IF(SUM(G6:G10)=0,1,SUM(H6:H10)/SUM(G6:G10))</f>
        <v>1.0119115014844668</v>
      </c>
      <c r="I18" s="11">
        <f>IF(SUM(H6:H9)=0,1,SUM(I6:I9)/SUM(H6:H9))</f>
        <v>1.009749030565617</v>
      </c>
      <c r="J18" s="11">
        <f>IF(SUM(I6:I8)=0,1,SUM(J6:J8)/SUM(I6:I8))</f>
        <v>1.0071034300957034</v>
      </c>
      <c r="K18" s="11">
        <f>IF(SUM(J6:J7)=0,1,SUM(K6:K7)/SUM(J6:J7))</f>
        <v>1.0052724164145974</v>
      </c>
      <c r="L18" s="11">
        <f>IF(SUM(K6:K6)=0,1,SUM(L6:L6)/SUM(K6:K6))</f>
        <v>1.0272296160794423</v>
      </c>
      <c r="M18" s="14"/>
      <c r="N18" s="14"/>
      <c r="O18" s="14"/>
      <c r="P18" s="14"/>
      <c r="Q18" s="32"/>
      <c r="R18" s="1"/>
      <c r="S18" s="1"/>
      <c r="T18" s="1"/>
      <c r="U18" s="1"/>
      <c r="V18" s="3"/>
    </row>
    <row r="19" spans="1:21" ht="10.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  <c r="R19" s="13"/>
      <c r="S19" s="13"/>
      <c r="T19" s="13"/>
      <c r="U19" s="4"/>
    </row>
    <row r="21" spans="1:21" ht="38.25" customHeight="1">
      <c r="A21" s="42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1" t="s">
        <v>8</v>
      </c>
      <c r="N21" s="31" t="s">
        <v>9</v>
      </c>
      <c r="O21" s="31" t="s">
        <v>31</v>
      </c>
      <c r="P21" s="31" t="s">
        <v>32</v>
      </c>
      <c r="Q21" s="32"/>
      <c r="R21" s="33" t="s">
        <v>0</v>
      </c>
      <c r="S21" s="33"/>
      <c r="T21" s="33"/>
      <c r="U21" s="33"/>
    </row>
    <row r="22" spans="1:21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/>
      <c r="N22" s="31"/>
      <c r="O22" s="31"/>
      <c r="P22" s="31"/>
      <c r="Q22" s="32"/>
      <c r="R22" s="36" t="s">
        <v>1</v>
      </c>
      <c r="S22" s="38" t="s">
        <v>5</v>
      </c>
      <c r="T22" s="40" t="s">
        <v>4</v>
      </c>
      <c r="U22" s="40" t="s">
        <v>7</v>
      </c>
    </row>
    <row r="23" spans="1:21" ht="20.25" customHeight="1">
      <c r="A23" s="34"/>
      <c r="B23" s="6">
        <v>0</v>
      </c>
      <c r="C23" s="7">
        <f>B23+1</f>
        <v>1</v>
      </c>
      <c r="D23" s="7">
        <f aca="true" t="shared" si="10" ref="D23:L23">C23+1</f>
        <v>2</v>
      </c>
      <c r="E23" s="7">
        <f t="shared" si="10"/>
        <v>3</v>
      </c>
      <c r="F23" s="7">
        <f t="shared" si="10"/>
        <v>4</v>
      </c>
      <c r="G23" s="7">
        <f t="shared" si="10"/>
        <v>5</v>
      </c>
      <c r="H23" s="7">
        <f t="shared" si="10"/>
        <v>6</v>
      </c>
      <c r="I23" s="7">
        <f t="shared" si="10"/>
        <v>7</v>
      </c>
      <c r="J23" s="7">
        <f t="shared" si="10"/>
        <v>8</v>
      </c>
      <c r="K23" s="7">
        <f t="shared" si="10"/>
        <v>9</v>
      </c>
      <c r="L23" s="7">
        <f t="shared" si="10"/>
        <v>10</v>
      </c>
      <c r="M23" s="43"/>
      <c r="N23" s="31"/>
      <c r="O23" s="31"/>
      <c r="P23" s="31"/>
      <c r="Q23" s="32"/>
      <c r="R23" s="37"/>
      <c r="S23" s="39"/>
      <c r="T23" s="41"/>
      <c r="U23" s="41"/>
    </row>
    <row r="24" spans="1:21" ht="12.75">
      <c r="A24" s="8">
        <f aca="true" t="shared" si="11" ref="A24:A31">A25-1</f>
        <v>2000</v>
      </c>
      <c r="B24" s="20">
        <v>367042.51</v>
      </c>
      <c r="C24" s="20">
        <v>2217603.5214313995</v>
      </c>
      <c r="D24" s="20">
        <v>4517614.3461042</v>
      </c>
      <c r="E24" s="20">
        <v>5646440.3085182</v>
      </c>
      <c r="F24" s="20">
        <v>7378834.9265839</v>
      </c>
      <c r="G24" s="20">
        <v>8190152.4007051</v>
      </c>
      <c r="H24" s="20">
        <v>8590134.0521319</v>
      </c>
      <c r="I24" s="20">
        <v>8819283.1735675</v>
      </c>
      <c r="J24" s="20">
        <v>9062404.4815159</v>
      </c>
      <c r="K24" s="20">
        <v>10071822.817657901</v>
      </c>
      <c r="L24" s="20">
        <v>10145668.394112403</v>
      </c>
      <c r="M24" s="24">
        <f>L24</f>
        <v>10145668.394112403</v>
      </c>
      <c r="N24" s="24">
        <f>M24-L24</f>
        <v>0</v>
      </c>
      <c r="O24" s="20">
        <v>160940.52778255317</v>
      </c>
      <c r="P24" s="24">
        <f>IF(N24-O24&lt;0,0,N24-O24)</f>
        <v>0</v>
      </c>
      <c r="Q24" s="32"/>
      <c r="R24" s="20">
        <v>386512.4</v>
      </c>
      <c r="S24" s="20">
        <v>13465.78</v>
      </c>
      <c r="T24" s="24">
        <f>B24</f>
        <v>367042.51</v>
      </c>
      <c r="U24" s="8">
        <f aca="true" t="shared" si="12" ref="U24:U31">U25-1</f>
        <v>2000</v>
      </c>
    </row>
    <row r="25" spans="1:21" ht="12.75">
      <c r="A25" s="8">
        <f t="shared" si="11"/>
        <v>2001</v>
      </c>
      <c r="B25" s="20">
        <v>609620.26</v>
      </c>
      <c r="C25" s="20">
        <v>3470270.5360906003</v>
      </c>
      <c r="D25" s="20">
        <v>5492464.4341042</v>
      </c>
      <c r="E25" s="20">
        <v>8391145.5542763</v>
      </c>
      <c r="F25" s="20">
        <v>10031253.653390301</v>
      </c>
      <c r="G25" s="20">
        <v>11564522.8186508</v>
      </c>
      <c r="H25" s="20">
        <v>12053828.5874478</v>
      </c>
      <c r="I25" s="20">
        <v>13293018.9892931</v>
      </c>
      <c r="J25" s="20">
        <v>13885508.9151902</v>
      </c>
      <c r="K25" s="20">
        <v>14168110.0843581</v>
      </c>
      <c r="L25" s="22">
        <f>K25*L36</f>
        <v>14271989.220775787</v>
      </c>
      <c r="M25" s="24">
        <f aca="true" t="shared" si="13" ref="M25:M34">L25</f>
        <v>14271989.220775787</v>
      </c>
      <c r="N25" s="24">
        <f>M25-K25</f>
        <v>103879.13641768694</v>
      </c>
      <c r="O25" s="20">
        <v>444159.3533697288</v>
      </c>
      <c r="P25" s="24">
        <f aca="true" t="shared" si="14" ref="P25:P34">IF(N25-O25&lt;0,0,N25-O25)</f>
        <v>0</v>
      </c>
      <c r="Q25" s="32"/>
      <c r="R25" s="20">
        <v>719224.71</v>
      </c>
      <c r="S25" s="20">
        <v>56932.962362422666</v>
      </c>
      <c r="T25" s="24">
        <f>B25+C24-SUM(T24:T24)</f>
        <v>2460181.2714313995</v>
      </c>
      <c r="U25" s="8">
        <f t="shared" si="12"/>
        <v>2001</v>
      </c>
    </row>
    <row r="26" spans="1:21" ht="12.75">
      <c r="A26" s="8">
        <f t="shared" si="11"/>
        <v>2002</v>
      </c>
      <c r="B26" s="20">
        <v>709790.05</v>
      </c>
      <c r="C26" s="20">
        <v>3741542.1753164995</v>
      </c>
      <c r="D26" s="20">
        <v>7355012.220469899</v>
      </c>
      <c r="E26" s="20">
        <v>10446571.8544452</v>
      </c>
      <c r="F26" s="20">
        <v>13098777.2308924</v>
      </c>
      <c r="G26" s="20">
        <v>15346811.1004154</v>
      </c>
      <c r="H26" s="20">
        <v>16128692.965544302</v>
      </c>
      <c r="I26" s="20">
        <v>17124295.8325334</v>
      </c>
      <c r="J26" s="20">
        <v>17796854.39599008</v>
      </c>
      <c r="K26" s="22">
        <f>J26*K36</f>
        <v>18798857.6115016</v>
      </c>
      <c r="L26" s="22">
        <f>K26*L36</f>
        <v>18936688.915937737</v>
      </c>
      <c r="M26" s="24">
        <f t="shared" si="13"/>
        <v>18936688.915937737</v>
      </c>
      <c r="N26" s="24">
        <f>M26-J26</f>
        <v>1139834.5199476555</v>
      </c>
      <c r="O26" s="20">
        <v>1571707.682799518</v>
      </c>
      <c r="P26" s="24">
        <f t="shared" si="14"/>
        <v>0</v>
      </c>
      <c r="Q26" s="32"/>
      <c r="R26" s="20">
        <v>1376338.24</v>
      </c>
      <c r="S26" s="20">
        <v>90746.77316311878</v>
      </c>
      <c r="T26" s="24">
        <f>B26+C25+D24-SUM(T24:T25)</f>
        <v>5870451.1507634</v>
      </c>
      <c r="U26" s="8">
        <f t="shared" si="12"/>
        <v>2002</v>
      </c>
    </row>
    <row r="27" spans="1:21" ht="12.75">
      <c r="A27" s="8">
        <f t="shared" si="11"/>
        <v>2003</v>
      </c>
      <c r="B27" s="20">
        <v>1757469.2551101</v>
      </c>
      <c r="C27" s="20">
        <v>6399213.497723699</v>
      </c>
      <c r="D27" s="20">
        <v>10592855.981349701</v>
      </c>
      <c r="E27" s="20">
        <v>13445791.436771601</v>
      </c>
      <c r="F27" s="20">
        <v>19342398.9803771</v>
      </c>
      <c r="G27" s="20">
        <v>21342956.9565188</v>
      </c>
      <c r="H27" s="20">
        <v>22432791.668055296</v>
      </c>
      <c r="I27" s="20">
        <v>23824494.5285218</v>
      </c>
      <c r="J27" s="22">
        <f>I27*J36</f>
        <v>24740256.468130462</v>
      </c>
      <c r="K27" s="22">
        <f>J27*K36</f>
        <v>26133188.94833505</v>
      </c>
      <c r="L27" s="22">
        <f>K27*L36</f>
        <v>26324794.82121646</v>
      </c>
      <c r="M27" s="24">
        <f t="shared" si="13"/>
        <v>26324794.82121646</v>
      </c>
      <c r="N27" s="24">
        <f>M27-I27</f>
        <v>2500300.2926946618</v>
      </c>
      <c r="O27" s="20">
        <v>1759016.5631749767</v>
      </c>
      <c r="P27" s="24">
        <f t="shared" si="14"/>
        <v>741283.729519685</v>
      </c>
      <c r="Q27" s="32"/>
      <c r="R27" s="20">
        <v>1855346.72</v>
      </c>
      <c r="S27" s="20">
        <v>179052.5333672916</v>
      </c>
      <c r="T27" s="24">
        <f>B27+C26+D25+E24-SUM(T24:T26)</f>
        <v>7940241.2408542</v>
      </c>
      <c r="U27" s="8">
        <f t="shared" si="12"/>
        <v>2003</v>
      </c>
    </row>
    <row r="28" spans="1:21" ht="12.75">
      <c r="A28" s="8">
        <f t="shared" si="11"/>
        <v>2004</v>
      </c>
      <c r="B28" s="20">
        <v>1192169.9216625004</v>
      </c>
      <c r="C28" s="20">
        <v>7506165.586771799</v>
      </c>
      <c r="D28" s="20">
        <v>13446354.1755064</v>
      </c>
      <c r="E28" s="20">
        <v>18891831.7409442</v>
      </c>
      <c r="F28" s="20">
        <v>24477125.594652798</v>
      </c>
      <c r="G28" s="20">
        <v>28812253.3381687</v>
      </c>
      <c r="H28" s="20">
        <v>36522588.841987796</v>
      </c>
      <c r="I28" s="22">
        <f>H28*I36</f>
        <v>38901054.89028002</v>
      </c>
      <c r="J28" s="22">
        <f>I28*J36</f>
        <v>40396327.13777716</v>
      </c>
      <c r="K28" s="22">
        <f>J28*K36</f>
        <v>42670731.860447034</v>
      </c>
      <c r="L28" s="22">
        <f>K28*L36</f>
        <v>42983589.30929391</v>
      </c>
      <c r="M28" s="24">
        <f t="shared" si="13"/>
        <v>42983589.30929391</v>
      </c>
      <c r="N28" s="24">
        <f>M28-H28</f>
        <v>6461000.467306115</v>
      </c>
      <c r="O28" s="20">
        <v>5288348.711034274</v>
      </c>
      <c r="P28" s="24">
        <f t="shared" si="14"/>
        <v>1172651.756271841</v>
      </c>
      <c r="Q28" s="32"/>
      <c r="R28" s="20">
        <v>3116461.92</v>
      </c>
      <c r="S28" s="20">
        <v>109081.28170963115</v>
      </c>
      <c r="T28" s="24">
        <f>B28+C27+D26+E25+F24-SUM(T24:T27)</f>
        <v>14078459.947667297</v>
      </c>
      <c r="U28" s="8">
        <f t="shared" si="12"/>
        <v>2004</v>
      </c>
    </row>
    <row r="29" spans="1:21" ht="12.75">
      <c r="A29" s="8">
        <f t="shared" si="11"/>
        <v>2005</v>
      </c>
      <c r="B29" s="20">
        <v>1847132.4453366</v>
      </c>
      <c r="C29" s="20">
        <v>10036597.163692297</v>
      </c>
      <c r="D29" s="20">
        <v>19108737.7327107</v>
      </c>
      <c r="E29" s="20">
        <v>28385019.459688902</v>
      </c>
      <c r="F29" s="20">
        <v>35822649.84777571</v>
      </c>
      <c r="G29" s="20">
        <v>41880944.02127461</v>
      </c>
      <c r="H29" s="22">
        <f>G29*H36</f>
        <v>47024816.595180444</v>
      </c>
      <c r="I29" s="22">
        <f>H29*I36</f>
        <v>50087220.801593706</v>
      </c>
      <c r="J29" s="22">
        <f>I29*J36</f>
        <v>52012465.025178954</v>
      </c>
      <c r="K29" s="22">
        <f>J29*K36</f>
        <v>54940884.62351272</v>
      </c>
      <c r="L29" s="22">
        <f>K29*L36</f>
        <v>55343705.57950001</v>
      </c>
      <c r="M29" s="24">
        <f t="shared" si="13"/>
        <v>55343705.57950001</v>
      </c>
      <c r="N29" s="24">
        <f>M29-G29</f>
        <v>13462761.5582254</v>
      </c>
      <c r="O29" s="20">
        <v>7054169.150297291</v>
      </c>
      <c r="P29" s="24">
        <f t="shared" si="14"/>
        <v>6408592.40792811</v>
      </c>
      <c r="Q29" s="32"/>
      <c r="R29" s="20">
        <v>5800411.659999999</v>
      </c>
      <c r="S29" s="20">
        <v>148770.78097895678</v>
      </c>
      <c r="T29" s="24">
        <f>B29+C28+D27+E26+F25+G24-SUM(T24:T28)</f>
        <v>17897755.801282406</v>
      </c>
      <c r="U29" s="8">
        <f t="shared" si="12"/>
        <v>2005</v>
      </c>
    </row>
    <row r="30" spans="1:21" ht="12.75">
      <c r="A30" s="8">
        <f t="shared" si="11"/>
        <v>2006</v>
      </c>
      <c r="B30" s="20">
        <v>2132153.9539407995</v>
      </c>
      <c r="C30" s="20">
        <v>14251154.692164</v>
      </c>
      <c r="D30" s="20">
        <v>28386494.1840504</v>
      </c>
      <c r="E30" s="20">
        <v>41972202.586752</v>
      </c>
      <c r="F30" s="20">
        <v>54240539.5931264</v>
      </c>
      <c r="G30" s="22">
        <f aca="true" t="shared" si="15" ref="G30:L30">F30*G36</f>
        <v>62605075.86719205</v>
      </c>
      <c r="H30" s="22">
        <f t="shared" si="15"/>
        <v>70294313.54476106</v>
      </c>
      <c r="I30" s="22">
        <f t="shared" si="15"/>
        <v>74872100.70211644</v>
      </c>
      <c r="J30" s="22">
        <f t="shared" si="15"/>
        <v>77750021.9977587</v>
      </c>
      <c r="K30" s="22">
        <f t="shared" si="15"/>
        <v>82127524.35375927</v>
      </c>
      <c r="L30" s="22">
        <f t="shared" si="15"/>
        <v>82729674.97619197</v>
      </c>
      <c r="M30" s="24">
        <f t="shared" si="13"/>
        <v>82729674.97619197</v>
      </c>
      <c r="N30" s="24">
        <f>M30-F30</f>
        <v>28489135.383065566</v>
      </c>
      <c r="O30" s="20">
        <v>15789946.227015106</v>
      </c>
      <c r="P30" s="24">
        <f t="shared" si="14"/>
        <v>12699189.15605046</v>
      </c>
      <c r="Q30" s="32"/>
      <c r="R30" s="20">
        <v>10642417.95</v>
      </c>
      <c r="S30" s="20">
        <v>278642.2019225625</v>
      </c>
      <c r="T30" s="24">
        <f>B30+C29+D28+E27+F26+G25+H24-SUM(T24:T29)</f>
        <v>23700198.909587495</v>
      </c>
      <c r="U30" s="8">
        <f t="shared" si="12"/>
        <v>2006</v>
      </c>
    </row>
    <row r="31" spans="1:21" ht="12.75">
      <c r="A31" s="8">
        <f t="shared" si="11"/>
        <v>2007</v>
      </c>
      <c r="B31" s="20">
        <v>2490658.9610621003</v>
      </c>
      <c r="C31" s="20">
        <v>18345644.829846498</v>
      </c>
      <c r="D31" s="20">
        <v>36771837.899809</v>
      </c>
      <c r="E31" s="20">
        <v>58549721.10430629</v>
      </c>
      <c r="F31" s="22">
        <f aca="true" t="shared" si="16" ref="F31:L31">E31*F36</f>
        <v>75681369.78704388</v>
      </c>
      <c r="G31" s="22">
        <f t="shared" si="16"/>
        <v>87352337.06729798</v>
      </c>
      <c r="H31" s="22">
        <f t="shared" si="16"/>
        <v>98081065.88197805</v>
      </c>
      <c r="I31" s="22">
        <f t="shared" si="16"/>
        <v>104468413.89254424</v>
      </c>
      <c r="J31" s="22">
        <f t="shared" si="16"/>
        <v>108483953.32904924</v>
      </c>
      <c r="K31" s="22">
        <f t="shared" si="16"/>
        <v>114591845.63678208</v>
      </c>
      <c r="L31" s="22">
        <f t="shared" si="16"/>
        <v>115432021.34789543</v>
      </c>
      <c r="M31" s="24">
        <f t="shared" si="13"/>
        <v>115432021.34789543</v>
      </c>
      <c r="N31" s="24">
        <f>M31-E31</f>
        <v>56882300.24358914</v>
      </c>
      <c r="O31" s="20">
        <v>30742123.672297016</v>
      </c>
      <c r="P31" s="24">
        <f t="shared" si="14"/>
        <v>26140176.571292125</v>
      </c>
      <c r="Q31" s="32"/>
      <c r="R31" s="20">
        <v>16981224.525843397</v>
      </c>
      <c r="S31" s="20">
        <v>497636.8181749341</v>
      </c>
      <c r="T31" s="24">
        <f>B31+C30+D29+E28+F27+G26+H25+I24-SUM(T24:T30)</f>
        <v>37990374.13710259</v>
      </c>
      <c r="U31" s="8">
        <f t="shared" si="12"/>
        <v>2007</v>
      </c>
    </row>
    <row r="32" spans="1:21" ht="12.75">
      <c r="A32" s="8">
        <v>2008</v>
      </c>
      <c r="B32" s="20">
        <v>3197085.4904615995</v>
      </c>
      <c r="C32" s="20">
        <v>25637062.445398796</v>
      </c>
      <c r="D32" s="20">
        <v>46267820.42684995</v>
      </c>
      <c r="E32" s="22">
        <f aca="true" t="shared" si="17" ref="E32:L32">D32*E36</f>
        <v>68378845.44145894</v>
      </c>
      <c r="F32" s="22">
        <f t="shared" si="17"/>
        <v>88386495.95353164</v>
      </c>
      <c r="G32" s="22">
        <f t="shared" si="17"/>
        <v>102016744.7874603</v>
      </c>
      <c r="H32" s="22">
        <f t="shared" si="17"/>
        <v>114546575.42654046</v>
      </c>
      <c r="I32" s="22">
        <f t="shared" si="17"/>
        <v>122006209.29255375</v>
      </c>
      <c r="J32" s="22">
        <f t="shared" si="17"/>
        <v>126695863.57807457</v>
      </c>
      <c r="K32" s="22">
        <f t="shared" si="17"/>
        <v>133829127.6860196</v>
      </c>
      <c r="L32" s="22">
        <f t="shared" si="17"/>
        <v>134810349.18477857</v>
      </c>
      <c r="M32" s="24">
        <f t="shared" si="13"/>
        <v>134810349.18477857</v>
      </c>
      <c r="N32" s="24">
        <f>M32-D32</f>
        <v>88542528.75792862</v>
      </c>
      <c r="O32" s="20">
        <v>44792942.482857354</v>
      </c>
      <c r="P32" s="24">
        <f t="shared" si="14"/>
        <v>43749586.27507127</v>
      </c>
      <c r="Q32" s="32"/>
      <c r="R32" s="20">
        <v>21287066.54939875</v>
      </c>
      <c r="S32" s="20">
        <v>628925.8487453223</v>
      </c>
      <c r="T32" s="24">
        <f>B32+C31+D30+E29+F28+G27+H26+I25+J24-SUM(T24:T31)</f>
        <v>52313737.98288351</v>
      </c>
      <c r="U32" s="8">
        <v>2008</v>
      </c>
    </row>
    <row r="33" spans="1:21" ht="12.75">
      <c r="A33" s="8">
        <v>2009</v>
      </c>
      <c r="B33" s="20">
        <v>6570181.6948007</v>
      </c>
      <c r="C33" s="20">
        <v>33142349.7879411</v>
      </c>
      <c r="D33" s="22">
        <f aca="true" t="shared" si="18" ref="D33:L33">C33*D36</f>
        <v>62206789.97047972</v>
      </c>
      <c r="E33" s="22">
        <f t="shared" si="18"/>
        <v>91934922.31875879</v>
      </c>
      <c r="F33" s="22">
        <f t="shared" si="18"/>
        <v>118835081.04084545</v>
      </c>
      <c r="G33" s="22">
        <f t="shared" si="18"/>
        <v>137160863.81243956</v>
      </c>
      <c r="H33" s="22">
        <f t="shared" si="18"/>
        <v>154007141.32757014</v>
      </c>
      <c r="I33" s="22">
        <f t="shared" si="18"/>
        <v>164036571.56393537</v>
      </c>
      <c r="J33" s="22">
        <f t="shared" si="18"/>
        <v>170341781.8911601</v>
      </c>
      <c r="K33" s="22">
        <f t="shared" si="18"/>
        <v>179932410.0658426</v>
      </c>
      <c r="L33" s="22">
        <f t="shared" si="18"/>
        <v>181251656.12335512</v>
      </c>
      <c r="M33" s="24">
        <f t="shared" si="13"/>
        <v>181251656.12335512</v>
      </c>
      <c r="N33" s="24">
        <f>M33-C33</f>
        <v>148109306.33541402</v>
      </c>
      <c r="O33" s="20">
        <v>51346437.59857398</v>
      </c>
      <c r="P33" s="24">
        <f t="shared" si="14"/>
        <v>96762868.73684004</v>
      </c>
      <c r="Q33" s="32"/>
      <c r="R33" s="20">
        <v>32985095.388949074</v>
      </c>
      <c r="S33" s="20">
        <v>413095.20770143927</v>
      </c>
      <c r="T33" s="24">
        <f>B33+C32+D31+E30+F29+G28+H27+I26+J25+K24-SUM(T24:T32)</f>
        <v>76482164.09456939</v>
      </c>
      <c r="U33" s="8">
        <v>2009</v>
      </c>
    </row>
    <row r="34" spans="1:21" ht="12.75">
      <c r="A34" s="8">
        <v>2010</v>
      </c>
      <c r="B34" s="20">
        <v>5603802.1098939</v>
      </c>
      <c r="C34" s="22">
        <f aca="true" t="shared" si="19" ref="C34:L34">B34*C36</f>
        <v>33490666.81822565</v>
      </c>
      <c r="D34" s="22">
        <f t="shared" si="19"/>
        <v>62860566.31659553</v>
      </c>
      <c r="E34" s="22">
        <f t="shared" si="19"/>
        <v>92901133.20381686</v>
      </c>
      <c r="F34" s="22">
        <f t="shared" si="19"/>
        <v>120084005.2356179</v>
      </c>
      <c r="G34" s="22">
        <f t="shared" si="19"/>
        <v>138602386.9711806</v>
      </c>
      <c r="H34" s="22">
        <f t="shared" si="19"/>
        <v>155625714.25474837</v>
      </c>
      <c r="I34" s="22">
        <f t="shared" si="19"/>
        <v>165760551.05937836</v>
      </c>
      <c r="J34" s="22">
        <f t="shared" si="19"/>
        <v>172132027.42237157</v>
      </c>
      <c r="K34" s="22">
        <f t="shared" si="19"/>
        <v>181823450.47568348</v>
      </c>
      <c r="L34" s="22">
        <f t="shared" si="19"/>
        <v>183156561.44838482</v>
      </c>
      <c r="M34" s="24">
        <f t="shared" si="13"/>
        <v>183156561.44838482</v>
      </c>
      <c r="N34" s="24">
        <f>M34-B34</f>
        <v>177552759.33849093</v>
      </c>
      <c r="O34" s="20">
        <v>25986891.224744365</v>
      </c>
      <c r="P34" s="24">
        <f t="shared" si="14"/>
        <v>151565868.11374658</v>
      </c>
      <c r="Q34" s="32"/>
      <c r="R34" s="20">
        <v>31066541.527203996</v>
      </c>
      <c r="S34" s="20">
        <v>604429.0756743805</v>
      </c>
      <c r="T34" s="24">
        <f>B34+C33+D32+E31+F30+G29+H28+I27+J26+K25+L24-SUM(T24:T33)</f>
        <v>103042286.2422207</v>
      </c>
      <c r="U34" s="8">
        <v>2010</v>
      </c>
    </row>
    <row r="35" spans="1:21" ht="12.75">
      <c r="A35" s="9"/>
      <c r="B35" s="4"/>
      <c r="C35" s="1"/>
      <c r="M35" s="24">
        <f>SUM(M24:M34)</f>
        <v>865386699.3214421</v>
      </c>
      <c r="N35" s="24">
        <f>SUM(N24:N34)</f>
        <v>523243806.03307986</v>
      </c>
      <c r="O35" s="24">
        <f>SUM(O24:O34)</f>
        <v>184936683.19394618</v>
      </c>
      <c r="P35" s="24">
        <f>SUM(P24:P34)</f>
        <v>339240216.7467201</v>
      </c>
      <c r="Q35" s="32"/>
      <c r="R35" s="5"/>
      <c r="S35" s="5"/>
      <c r="T35" s="5"/>
      <c r="U35" s="1"/>
    </row>
    <row r="36" spans="1:21" ht="25.5">
      <c r="A36" s="10" t="s">
        <v>6</v>
      </c>
      <c r="B36" s="2"/>
      <c r="C36" s="11">
        <f>IF(SUM(B24:B33)=0,1,SUM(C24:C33)/SUM(B24:B33))</f>
        <v>5.976418538958676</v>
      </c>
      <c r="D36" s="11">
        <f>IF(SUM(C24:C32)=0,1,SUM(D24:D32)/SUM(C24:C32))</f>
        <v>1.8769577404289473</v>
      </c>
      <c r="E36" s="11">
        <f>IF(SUM(D24:D31)=0,1,SUM(E24:E31)/SUM(D24:D31))</f>
        <v>1.4778920815940924</v>
      </c>
      <c r="F36" s="11">
        <f>IF(SUM(E24:E30)=0,1,SUM(F24:F30)/SUM(E24:E30))</f>
        <v>1.2926000049123645</v>
      </c>
      <c r="G36" s="11">
        <f>IF(SUM(F24:F29)=0,1,SUM(G24:G29)/SUM(F24:F29))</f>
        <v>1.1542118927431475</v>
      </c>
      <c r="H36" s="11">
        <f>IF(SUM(G24:G28)=0,1,SUM(H24:H28)/SUM(G24:G28))</f>
        <v>1.122821313943947</v>
      </c>
      <c r="I36" s="11">
        <f>IF(SUM(H24:H27)=0,1,SUM(I24:I27)/SUM(H24:H27))</f>
        <v>1.0651231504585417</v>
      </c>
      <c r="J36" s="11">
        <f>IF(SUM(I24:I26)=0,1,SUM(J24:J26)/SUM(I24:I26))</f>
        <v>1.038437832899764</v>
      </c>
      <c r="K36" s="11">
        <f>IF(SUM(J24:J25)=0,1,SUM(K24:K25)/SUM(J24:J25))</f>
        <v>1.0563022651765521</v>
      </c>
      <c r="L36" s="11">
        <f>IF(SUM(K24:K24)=0,1,SUM(L24:L24)/SUM(K24:K24))</f>
        <v>1.0073318978889338</v>
      </c>
      <c r="M36" s="14"/>
      <c r="N36" s="14"/>
      <c r="O36" s="14"/>
      <c r="P36" s="14"/>
      <c r="Q36" s="32"/>
      <c r="R36" s="1"/>
      <c r="S36" s="1"/>
      <c r="T36" s="1"/>
      <c r="U36" s="1"/>
    </row>
    <row r="37" spans="1:21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  <c r="R37" s="13"/>
      <c r="S37" s="13"/>
      <c r="T37" s="13"/>
      <c r="U37" s="4"/>
    </row>
  </sheetData>
  <sheetProtection selectLockedCells="1"/>
  <mergeCells count="35">
    <mergeCell ref="W3:W5"/>
    <mergeCell ref="X3:X5"/>
    <mergeCell ref="Y3:AB3"/>
    <mergeCell ref="AC3:AH3"/>
    <mergeCell ref="Y4:Z4"/>
    <mergeCell ref="AA4:AB4"/>
    <mergeCell ref="AC4:AE4"/>
    <mergeCell ref="AF4:AH4"/>
    <mergeCell ref="R3:U3"/>
    <mergeCell ref="U4:U5"/>
    <mergeCell ref="A4:A5"/>
    <mergeCell ref="B4:L4"/>
    <mergeCell ref="S4:S5"/>
    <mergeCell ref="R4:R5"/>
    <mergeCell ref="P3:P5"/>
    <mergeCell ref="A3:L3"/>
    <mergeCell ref="Q3:Q19"/>
    <mergeCell ref="T4:T5"/>
    <mergeCell ref="Q21:Q37"/>
    <mergeCell ref="R21:U21"/>
    <mergeCell ref="A22:A23"/>
    <mergeCell ref="B22:L22"/>
    <mergeCell ref="R22:R23"/>
    <mergeCell ref="S22:S23"/>
    <mergeCell ref="T22:T23"/>
    <mergeCell ref="U22:U23"/>
    <mergeCell ref="A21:L21"/>
    <mergeCell ref="M21:M23"/>
    <mergeCell ref="A2:P2"/>
    <mergeCell ref="P21:P23"/>
    <mergeCell ref="N21:N23"/>
    <mergeCell ref="O21:O23"/>
    <mergeCell ref="O3:O5"/>
    <mergeCell ref="M3:M5"/>
    <mergeCell ref="N3:N5"/>
  </mergeCells>
  <printOptions/>
  <pageMargins left="0.2" right="0.2" top="0.89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F11" sqref="F11"/>
    </sheetView>
  </sheetViews>
  <sheetFormatPr defaultColWidth="9.140625" defaultRowHeight="12.75"/>
  <cols>
    <col min="1" max="1" width="22.00390625" style="0" customWidth="1"/>
    <col min="2" max="2" width="40.57421875" style="0" customWidth="1"/>
  </cols>
  <sheetData>
    <row r="1" ht="12.75">
      <c r="C1" s="16" t="s">
        <v>29</v>
      </c>
    </row>
    <row r="2" spans="1:2" ht="33.75" customHeight="1">
      <c r="A2" s="49" t="s">
        <v>46</v>
      </c>
      <c r="B2" s="49"/>
    </row>
    <row r="3" ht="11.25" customHeight="1">
      <c r="A3" s="15"/>
    </row>
    <row r="4" spans="1:2" ht="40.5" customHeight="1">
      <c r="A4" s="34" t="s">
        <v>2</v>
      </c>
      <c r="B4" s="50" t="s">
        <v>30</v>
      </c>
    </row>
    <row r="5" spans="1:2" ht="59.25" customHeight="1">
      <c r="A5" s="34"/>
      <c r="B5" s="51"/>
    </row>
    <row r="6" spans="1:2" ht="12.75">
      <c r="A6" s="8">
        <f aca="true" t="shared" si="0" ref="A6:A13">A7-1</f>
        <v>2000</v>
      </c>
      <c r="B6" s="21">
        <v>50737.35</v>
      </c>
    </row>
    <row r="7" spans="1:2" ht="12.75">
      <c r="A7" s="8">
        <f t="shared" si="0"/>
        <v>2001</v>
      </c>
      <c r="B7" s="21">
        <v>64321.05</v>
      </c>
    </row>
    <row r="8" spans="1:2" ht="12.75">
      <c r="A8" s="8">
        <f t="shared" si="0"/>
        <v>2002</v>
      </c>
      <c r="B8" s="21">
        <v>69873.78287671231</v>
      </c>
    </row>
    <row r="9" spans="1:2" ht="12.75">
      <c r="A9" s="8">
        <f t="shared" si="0"/>
        <v>2003</v>
      </c>
      <c r="B9" s="21">
        <v>76535.07397260271</v>
      </c>
    </row>
    <row r="10" spans="1:2" ht="12.75">
      <c r="A10" s="8">
        <f t="shared" si="0"/>
        <v>2004</v>
      </c>
      <c r="B10" s="21">
        <v>46362.41107327065</v>
      </c>
    </row>
    <row r="11" spans="1:2" ht="12.75">
      <c r="A11" s="8">
        <f t="shared" si="0"/>
        <v>2005</v>
      </c>
      <c r="B11" s="21">
        <v>46405.17382416911</v>
      </c>
    </row>
    <row r="12" spans="1:2" ht="12.75">
      <c r="A12" s="8">
        <f t="shared" si="0"/>
        <v>2006</v>
      </c>
      <c r="B12" s="21">
        <v>30677.438641552395</v>
      </c>
    </row>
    <row r="13" spans="1:2" ht="12.75">
      <c r="A13" s="8">
        <f t="shared" si="0"/>
        <v>2007</v>
      </c>
      <c r="B13" s="21">
        <v>23783.45522095018</v>
      </c>
    </row>
    <row r="14" spans="1:2" ht="12.75">
      <c r="A14" s="8">
        <v>2008</v>
      </c>
      <c r="B14" s="21">
        <v>17968.600483121256</v>
      </c>
    </row>
    <row r="15" spans="1:2" ht="12.75">
      <c r="A15" s="8">
        <v>2009</v>
      </c>
      <c r="B15" s="21">
        <v>26255.706882811544</v>
      </c>
    </row>
    <row r="16" spans="1:2" ht="12.75">
      <c r="A16" s="8">
        <v>2010</v>
      </c>
      <c r="B16" s="21">
        <v>21656.33013486791</v>
      </c>
    </row>
    <row r="17" spans="1:2" ht="12.75">
      <c r="A17" s="18"/>
      <c r="B17" s="17"/>
    </row>
  </sheetData>
  <sheetProtection selectLockedCells="1"/>
  <mergeCells count="3">
    <mergeCell ref="A2:B2"/>
    <mergeCell ref="A4:A5"/>
    <mergeCell ref="B4:B5"/>
  </mergeCells>
  <printOptions/>
  <pageMargins left="0.2" right="0.2" top="0.85" bottom="0.34" header="0.5" footer="0.2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13" max="13" width="11.00390625" style="0" customWidth="1"/>
    <col min="14" max="14" width="15.140625" style="0" customWidth="1"/>
    <col min="15" max="15" width="16.00390625" style="0" customWidth="1"/>
    <col min="16" max="16" width="15.00390625" style="0" customWidth="1"/>
    <col min="17" max="17" width="3.140625" style="0" customWidth="1"/>
  </cols>
  <sheetData>
    <row r="1" spans="9:17" ht="12.75">
      <c r="I1" s="1"/>
      <c r="J1" s="1"/>
      <c r="K1" s="1"/>
      <c r="L1" s="1"/>
      <c r="M1" s="1"/>
      <c r="N1" s="1"/>
      <c r="O1" s="16" t="s">
        <v>23</v>
      </c>
      <c r="P1" s="1"/>
      <c r="Q1" s="1"/>
    </row>
    <row r="2" spans="1:17" ht="2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1:19" ht="23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1" t="s">
        <v>21</v>
      </c>
      <c r="N3" s="31" t="s">
        <v>22</v>
      </c>
      <c r="O3" s="31" t="s">
        <v>35</v>
      </c>
      <c r="P3" s="31" t="s">
        <v>36</v>
      </c>
      <c r="Q3" s="32"/>
      <c r="R3" s="33" t="s">
        <v>0</v>
      </c>
      <c r="S3" s="33"/>
    </row>
    <row r="4" spans="1:19" ht="33.75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3"/>
      <c r="N4" s="31"/>
      <c r="O4" s="31"/>
      <c r="P4" s="31"/>
      <c r="Q4" s="32"/>
      <c r="R4" s="40" t="s">
        <v>4</v>
      </c>
      <c r="S4" s="40" t="s">
        <v>7</v>
      </c>
    </row>
    <row r="5" spans="1:19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3"/>
      <c r="N5" s="31"/>
      <c r="O5" s="31"/>
      <c r="P5" s="31"/>
      <c r="Q5" s="32"/>
      <c r="R5" s="41"/>
      <c r="S5" s="41"/>
    </row>
    <row r="6" spans="1:19" ht="12.75">
      <c r="A6" s="8">
        <f aca="true" t="shared" si="1" ref="A6:A13">A7-1</f>
        <v>2000</v>
      </c>
      <c r="B6" s="20">
        <v>14097</v>
      </c>
      <c r="C6" s="20">
        <v>17913</v>
      </c>
      <c r="D6" s="20">
        <v>18677</v>
      </c>
      <c r="E6" s="20">
        <v>18954</v>
      </c>
      <c r="F6" s="20">
        <v>19185</v>
      </c>
      <c r="G6" s="20">
        <v>19455</v>
      </c>
      <c r="H6" s="20">
        <v>19487</v>
      </c>
      <c r="I6" s="20">
        <v>19528</v>
      </c>
      <c r="J6" s="20">
        <v>19545</v>
      </c>
      <c r="K6" s="20">
        <v>19549</v>
      </c>
      <c r="L6" s="20">
        <v>19556</v>
      </c>
      <c r="M6" s="23">
        <f aca="true" t="shared" si="2" ref="M6:M16">L6</f>
        <v>19556</v>
      </c>
      <c r="N6" s="23">
        <f>M6-L6</f>
        <v>0</v>
      </c>
      <c r="O6" s="20">
        <v>8</v>
      </c>
      <c r="P6" s="23">
        <f aca="true" t="shared" si="3" ref="P6:P16">IF(N6-O6&lt;0,0,N6-O6)</f>
        <v>0</v>
      </c>
      <c r="Q6" s="32"/>
      <c r="R6" s="23">
        <f>B6</f>
        <v>14097</v>
      </c>
      <c r="S6" s="8">
        <f aca="true" t="shared" si="4" ref="S6:S13">S7-1</f>
        <v>2000</v>
      </c>
    </row>
    <row r="7" spans="1:19" ht="12.75">
      <c r="A7" s="8">
        <f t="shared" si="1"/>
        <v>2001</v>
      </c>
      <c r="B7" s="20">
        <v>27479</v>
      </c>
      <c r="C7" s="20">
        <v>35727</v>
      </c>
      <c r="D7" s="20">
        <v>37203</v>
      </c>
      <c r="E7" s="20">
        <v>38166.2</v>
      </c>
      <c r="F7" s="20">
        <v>38588</v>
      </c>
      <c r="G7" s="20">
        <v>38846</v>
      </c>
      <c r="H7" s="20">
        <v>39026</v>
      </c>
      <c r="I7" s="20">
        <v>39077</v>
      </c>
      <c r="J7" s="20">
        <v>39107</v>
      </c>
      <c r="K7" s="20">
        <v>39130</v>
      </c>
      <c r="L7" s="22">
        <f>K7*L18</f>
        <v>39144.01145838662</v>
      </c>
      <c r="M7" s="23">
        <f t="shared" si="2"/>
        <v>39144.01145838662</v>
      </c>
      <c r="N7" s="23">
        <f>M7-K7</f>
        <v>14.011458386623417</v>
      </c>
      <c r="O7" s="20">
        <v>21</v>
      </c>
      <c r="P7" s="23">
        <f t="shared" si="3"/>
        <v>0</v>
      </c>
      <c r="Q7" s="32"/>
      <c r="R7" s="23">
        <f>B7+C6-SUM(R6:R6)</f>
        <v>31295</v>
      </c>
      <c r="S7" s="8">
        <f t="shared" si="4"/>
        <v>2001</v>
      </c>
    </row>
    <row r="8" spans="1:19" ht="12.75">
      <c r="A8" s="8">
        <f t="shared" si="1"/>
        <v>2002</v>
      </c>
      <c r="B8" s="20">
        <v>24380</v>
      </c>
      <c r="C8" s="20">
        <v>32640</v>
      </c>
      <c r="D8" s="20">
        <v>34812</v>
      </c>
      <c r="E8" s="20">
        <v>35879</v>
      </c>
      <c r="F8" s="20">
        <v>36207</v>
      </c>
      <c r="G8" s="20">
        <v>36542</v>
      </c>
      <c r="H8" s="20">
        <v>36679</v>
      </c>
      <c r="I8" s="20">
        <v>36718</v>
      </c>
      <c r="J8" s="20">
        <v>36749</v>
      </c>
      <c r="K8" s="22">
        <f>J8*K18</f>
        <v>36765.91712132579</v>
      </c>
      <c r="L8" s="22">
        <f>K8*L18</f>
        <v>36779.08206172424</v>
      </c>
      <c r="M8" s="23">
        <f t="shared" si="2"/>
        <v>36779.08206172424</v>
      </c>
      <c r="N8" s="23">
        <f>M8-J8</f>
        <v>30.08206172424252</v>
      </c>
      <c r="O8" s="20">
        <v>34</v>
      </c>
      <c r="P8" s="23">
        <f t="shared" si="3"/>
        <v>0</v>
      </c>
      <c r="Q8" s="32"/>
      <c r="R8" s="23">
        <f>B8+C7+D6-SUM(R6:R7)</f>
        <v>33392</v>
      </c>
      <c r="S8" s="8">
        <f t="shared" si="4"/>
        <v>2002</v>
      </c>
    </row>
    <row r="9" spans="1:19" ht="12.75">
      <c r="A9" s="8">
        <f t="shared" si="1"/>
        <v>2003</v>
      </c>
      <c r="B9" s="20">
        <v>28564</v>
      </c>
      <c r="C9" s="20">
        <v>38920</v>
      </c>
      <c r="D9" s="20">
        <v>41484</v>
      </c>
      <c r="E9" s="20">
        <v>42781</v>
      </c>
      <c r="F9" s="20">
        <v>43317</v>
      </c>
      <c r="G9" s="20">
        <v>43707</v>
      </c>
      <c r="H9" s="20">
        <v>43845</v>
      </c>
      <c r="I9" s="20">
        <v>43890</v>
      </c>
      <c r="J9" s="22">
        <f>I9*J18</f>
        <v>43925.9138927646</v>
      </c>
      <c r="K9" s="22">
        <f>J9*K18</f>
        <v>43946.13485155722</v>
      </c>
      <c r="L9" s="22">
        <f>K9*L18</f>
        <v>43961.8708454168</v>
      </c>
      <c r="M9" s="23">
        <f t="shared" si="2"/>
        <v>43961.8708454168</v>
      </c>
      <c r="N9" s="23">
        <f>M9-I9</f>
        <v>71.87084541680088</v>
      </c>
      <c r="O9" s="20">
        <v>77</v>
      </c>
      <c r="P9" s="23">
        <f t="shared" si="3"/>
        <v>0</v>
      </c>
      <c r="Q9" s="32"/>
      <c r="R9" s="23">
        <f>B9+C8+D7+E6-SUM(R6:R8)</f>
        <v>38577</v>
      </c>
      <c r="S9" s="8">
        <f t="shared" si="4"/>
        <v>2003</v>
      </c>
    </row>
    <row r="10" spans="1:19" ht="12.75">
      <c r="A10" s="8">
        <f t="shared" si="1"/>
        <v>2004</v>
      </c>
      <c r="B10" s="20">
        <v>30741.576571875816</v>
      </c>
      <c r="C10" s="20">
        <v>44531</v>
      </c>
      <c r="D10" s="20">
        <v>49545</v>
      </c>
      <c r="E10" s="20">
        <v>51268</v>
      </c>
      <c r="F10" s="20">
        <v>51877</v>
      </c>
      <c r="G10" s="20">
        <v>52320</v>
      </c>
      <c r="H10" s="20">
        <v>52491</v>
      </c>
      <c r="I10" s="22">
        <f>H10*I18</f>
        <v>52557.44573746557</v>
      </c>
      <c r="J10" s="22">
        <f>I10*J18</f>
        <v>52600.4519454901</v>
      </c>
      <c r="K10" s="22">
        <f>J10*K18</f>
        <v>52624.66616158723</v>
      </c>
      <c r="L10" s="22">
        <f>K10*L18</f>
        <v>52643.509716916466</v>
      </c>
      <c r="M10" s="23">
        <f t="shared" si="2"/>
        <v>52643.509716916466</v>
      </c>
      <c r="N10" s="23">
        <f>M10-H10</f>
        <v>152.50971691646555</v>
      </c>
      <c r="O10" s="20">
        <v>176</v>
      </c>
      <c r="P10" s="23">
        <f t="shared" si="3"/>
        <v>0</v>
      </c>
      <c r="Q10" s="32"/>
      <c r="R10" s="23">
        <f>B10+C9+D8+E7+F6-SUM(R6:R9)</f>
        <v>44463.77657187582</v>
      </c>
      <c r="S10" s="8">
        <f t="shared" si="4"/>
        <v>2004</v>
      </c>
    </row>
    <row r="11" spans="1:19" ht="12.75">
      <c r="A11" s="8">
        <f t="shared" si="1"/>
        <v>2005</v>
      </c>
      <c r="B11" s="20">
        <v>32538.5</v>
      </c>
      <c r="C11" s="20">
        <v>47199</v>
      </c>
      <c r="D11" s="20">
        <v>55553</v>
      </c>
      <c r="E11" s="20">
        <v>58032</v>
      </c>
      <c r="F11" s="20">
        <v>59262</v>
      </c>
      <c r="G11" s="20">
        <v>59606</v>
      </c>
      <c r="H11" s="22">
        <f>G11*H18</f>
        <v>59811.48408864672</v>
      </c>
      <c r="I11" s="22">
        <f>H11*I18</f>
        <v>59887.196461609325</v>
      </c>
      <c r="J11" s="22">
        <f>I11*J18</f>
        <v>59936.20038851055</v>
      </c>
      <c r="K11" s="22">
        <f>J11*K18</f>
        <v>59963.791560345955</v>
      </c>
      <c r="L11" s="22">
        <f>K11*L18</f>
        <v>59985.26306993327</v>
      </c>
      <c r="M11" s="23">
        <f t="shared" si="2"/>
        <v>59985.26306993327</v>
      </c>
      <c r="N11" s="23">
        <f>M11-G11</f>
        <v>379.2630699332731</v>
      </c>
      <c r="O11" s="20">
        <v>312</v>
      </c>
      <c r="P11" s="23">
        <f t="shared" si="3"/>
        <v>67.26306993327307</v>
      </c>
      <c r="Q11" s="32"/>
      <c r="R11" s="23">
        <f>B11+C10+D9+E8+F7+G6-SUM(R6:R10)</f>
        <v>50650.72342812418</v>
      </c>
      <c r="S11" s="8">
        <f t="shared" si="4"/>
        <v>2005</v>
      </c>
    </row>
    <row r="12" spans="1:19" ht="12.75">
      <c r="A12" s="8">
        <f t="shared" si="1"/>
        <v>2006</v>
      </c>
      <c r="B12" s="20">
        <v>34917</v>
      </c>
      <c r="C12" s="20">
        <v>54543</v>
      </c>
      <c r="D12" s="20">
        <v>61662</v>
      </c>
      <c r="E12" s="20">
        <v>63856</v>
      </c>
      <c r="F12" s="20">
        <v>64559</v>
      </c>
      <c r="G12" s="22">
        <f aca="true" t="shared" si="5" ref="G12:L12">F12*G18</f>
        <v>65089.11785731536</v>
      </c>
      <c r="H12" s="22">
        <f t="shared" si="5"/>
        <v>65313.50429599149</v>
      </c>
      <c r="I12" s="22">
        <f t="shared" si="5"/>
        <v>65396.18140176977</v>
      </c>
      <c r="J12" s="22">
        <f t="shared" si="5"/>
        <v>65449.69316859769</v>
      </c>
      <c r="K12" s="22">
        <f t="shared" si="5"/>
        <v>65479.822434702044</v>
      </c>
      <c r="L12" s="22">
        <f t="shared" si="5"/>
        <v>65503.269094738</v>
      </c>
      <c r="M12" s="23">
        <f t="shared" si="2"/>
        <v>65503.269094738</v>
      </c>
      <c r="N12" s="23">
        <f>M12-F12</f>
        <v>944.2690947380033</v>
      </c>
      <c r="O12" s="20">
        <v>1070</v>
      </c>
      <c r="P12" s="23">
        <f t="shared" si="3"/>
        <v>0</v>
      </c>
      <c r="Q12" s="32"/>
      <c r="R12" s="23">
        <f>B12+C11+D10+E9+F8+G7+H6-SUM(R6:R11)</f>
        <v>56506.5</v>
      </c>
      <c r="S12" s="8">
        <f t="shared" si="4"/>
        <v>2006</v>
      </c>
    </row>
    <row r="13" spans="1:19" ht="12.75">
      <c r="A13" s="8">
        <f t="shared" si="1"/>
        <v>2007</v>
      </c>
      <c r="B13" s="20">
        <v>38374.621818090105</v>
      </c>
      <c r="C13" s="20">
        <v>62080.22939864723</v>
      </c>
      <c r="D13" s="20">
        <v>67166.72925529463</v>
      </c>
      <c r="E13" s="20">
        <v>68709</v>
      </c>
      <c r="F13" s="22">
        <f aca="true" t="shared" si="6" ref="F13:L13">E13*F18</f>
        <v>69611.69799783903</v>
      </c>
      <c r="G13" s="22">
        <f t="shared" si="6"/>
        <v>70183.30542959446</v>
      </c>
      <c r="H13" s="22">
        <f t="shared" si="6"/>
        <v>70425.25343070869</v>
      </c>
      <c r="I13" s="22">
        <f t="shared" si="6"/>
        <v>70514.40124462733</v>
      </c>
      <c r="J13" s="22">
        <f t="shared" si="6"/>
        <v>70572.10109982577</v>
      </c>
      <c r="K13" s="22">
        <f t="shared" si="6"/>
        <v>70604.58842727744</v>
      </c>
      <c r="L13" s="22">
        <f t="shared" si="6"/>
        <v>70629.87013575312</v>
      </c>
      <c r="M13" s="23">
        <f t="shared" si="2"/>
        <v>70629.87013575312</v>
      </c>
      <c r="N13" s="23">
        <f>M13-E13</f>
        <v>1920.8701357531245</v>
      </c>
      <c r="O13" s="20">
        <v>1807</v>
      </c>
      <c r="P13" s="23">
        <f t="shared" si="3"/>
        <v>113.87013575312449</v>
      </c>
      <c r="Q13" s="32"/>
      <c r="R13" s="23">
        <f>B13+C12+D11+E10+F9+G8+H7+I6-SUM(R6:R12)</f>
        <v>69169.62181809009</v>
      </c>
      <c r="S13" s="8">
        <f t="shared" si="4"/>
        <v>2007</v>
      </c>
    </row>
    <row r="14" spans="1:19" ht="12.75">
      <c r="A14" s="8">
        <v>2008</v>
      </c>
      <c r="B14" s="20">
        <v>42545.7457547268</v>
      </c>
      <c r="C14" s="20">
        <v>68300.57996185683</v>
      </c>
      <c r="D14" s="20">
        <v>72940</v>
      </c>
      <c r="E14" s="22">
        <f aca="true" t="shared" si="7" ref="E14:L14">D14*E18</f>
        <v>75239.64911168888</v>
      </c>
      <c r="F14" s="22">
        <f t="shared" si="7"/>
        <v>76228.14669732151</v>
      </c>
      <c r="G14" s="22">
        <f t="shared" si="7"/>
        <v>76854.08423963637</v>
      </c>
      <c r="H14" s="22">
        <f t="shared" si="7"/>
        <v>77119.02890055574</v>
      </c>
      <c r="I14" s="22">
        <f t="shared" si="7"/>
        <v>77216.65003080523</v>
      </c>
      <c r="J14" s="22">
        <f t="shared" si="7"/>
        <v>77279.83413854841</v>
      </c>
      <c r="K14" s="22">
        <f t="shared" si="7"/>
        <v>77315.40931964609</v>
      </c>
      <c r="L14" s="22">
        <f t="shared" si="7"/>
        <v>77343.09400250648</v>
      </c>
      <c r="M14" s="23">
        <f t="shared" si="2"/>
        <v>77343.09400250648</v>
      </c>
      <c r="N14" s="23">
        <f>M14-D14</f>
        <v>4403.094002506477</v>
      </c>
      <c r="O14" s="20">
        <v>3372</v>
      </c>
      <c r="P14" s="23">
        <f t="shared" si="3"/>
        <v>1031.0940025064774</v>
      </c>
      <c r="Q14" s="32"/>
      <c r="R14" s="23">
        <f>B14+C13+D12+E11+F10+G9+H8+I7+J6-SUM(R6:R13)</f>
        <v>77053.35333528393</v>
      </c>
      <c r="S14" s="8">
        <v>2008</v>
      </c>
    </row>
    <row r="15" spans="1:19" ht="12.75">
      <c r="A15" s="8">
        <v>2009</v>
      </c>
      <c r="B15" s="20">
        <v>43392.28220807507</v>
      </c>
      <c r="C15" s="20">
        <v>67254</v>
      </c>
      <c r="D15" s="22">
        <f aca="true" t="shared" si="8" ref="D15:L15">C15*D18</f>
        <v>73477.91417063936</v>
      </c>
      <c r="E15" s="22">
        <f t="shared" si="8"/>
        <v>75794.52261663966</v>
      </c>
      <c r="F15" s="22">
        <f t="shared" si="8"/>
        <v>76790.31012356315</v>
      </c>
      <c r="G15" s="22">
        <f t="shared" si="8"/>
        <v>77420.86379795843</v>
      </c>
      <c r="H15" s="22">
        <f t="shared" si="8"/>
        <v>77687.76235917317</v>
      </c>
      <c r="I15" s="22">
        <f t="shared" si="8"/>
        <v>77786.10342072666</v>
      </c>
      <c r="J15" s="22">
        <f t="shared" si="8"/>
        <v>77849.75349538669</v>
      </c>
      <c r="K15" s="22">
        <f t="shared" si="8"/>
        <v>77885.59103450514</v>
      </c>
      <c r="L15" s="22">
        <f t="shared" si="8"/>
        <v>77913.47988494464</v>
      </c>
      <c r="M15" s="23">
        <f t="shared" si="2"/>
        <v>77913.47988494464</v>
      </c>
      <c r="N15" s="23">
        <f>M15-C15</f>
        <v>10659.479884944638</v>
      </c>
      <c r="O15" s="20">
        <v>7514</v>
      </c>
      <c r="P15" s="23">
        <f t="shared" si="3"/>
        <v>3145.479884944638</v>
      </c>
      <c r="Q15" s="32"/>
      <c r="R15" s="23">
        <f>B15+C14+D13+E12+F11+G10+H9+I8+J7+K6-SUM(R6:R14)</f>
        <v>78311.61627185252</v>
      </c>
      <c r="S15" s="8">
        <v>2009</v>
      </c>
    </row>
    <row r="16" spans="1:19" ht="12.75">
      <c r="A16" s="8">
        <v>2010</v>
      </c>
      <c r="B16" s="20">
        <v>45450</v>
      </c>
      <c r="C16" s="22">
        <f aca="true" t="shared" si="9" ref="C16:L16">B16*C18</f>
        <v>67252.21063879195</v>
      </c>
      <c r="D16" s="22">
        <f t="shared" si="9"/>
        <v>73475.95921585205</v>
      </c>
      <c r="E16" s="22">
        <f t="shared" si="9"/>
        <v>75792.50602612381</v>
      </c>
      <c r="F16" s="22">
        <f t="shared" si="9"/>
        <v>76788.26703910588</v>
      </c>
      <c r="G16" s="22">
        <f t="shared" si="9"/>
        <v>77418.80393697806</v>
      </c>
      <c r="H16" s="22">
        <f t="shared" si="9"/>
        <v>77685.69539708458</v>
      </c>
      <c r="I16" s="22">
        <f t="shared" si="9"/>
        <v>77784.03384217391</v>
      </c>
      <c r="J16" s="22">
        <f t="shared" si="9"/>
        <v>77847.68222335883</v>
      </c>
      <c r="K16" s="22">
        <f t="shared" si="9"/>
        <v>77883.51880898303</v>
      </c>
      <c r="L16" s="22">
        <f t="shared" si="9"/>
        <v>77911.40691741124</v>
      </c>
      <c r="M16" s="23">
        <f t="shared" si="2"/>
        <v>77911.40691741124</v>
      </c>
      <c r="N16" s="23">
        <f>M16-B16</f>
        <v>32461.406917411237</v>
      </c>
      <c r="O16" s="20">
        <v>17064</v>
      </c>
      <c r="P16" s="23">
        <f t="shared" si="3"/>
        <v>15397.406917411237</v>
      </c>
      <c r="Q16" s="32"/>
      <c r="R16" s="23">
        <f>B16+C15+D14+E13+F12+G11+H10+I9+J8+K7+L6-SUM(R6:R15)</f>
        <v>76817.40857477346</v>
      </c>
      <c r="S16" s="8">
        <v>2010</v>
      </c>
    </row>
    <row r="17" spans="1:19" ht="12.75">
      <c r="A17" s="9"/>
      <c r="B17" s="4"/>
      <c r="C17" s="1"/>
      <c r="M17" s="23">
        <f>SUM(M6:M16)</f>
        <v>621370.857187731</v>
      </c>
      <c r="N17" s="23">
        <f>SUM(N6:N16)</f>
        <v>51036.857187730886</v>
      </c>
      <c r="O17" s="23">
        <f>SUM(O6:O16)</f>
        <v>31455</v>
      </c>
      <c r="P17" s="23">
        <f>SUM(P6:P16)</f>
        <v>19755.11401054875</v>
      </c>
      <c r="Q17" s="32"/>
      <c r="R17" s="5"/>
      <c r="S17" s="1"/>
    </row>
    <row r="18" spans="1:19" ht="26.25" customHeight="1">
      <c r="A18" s="10" t="s">
        <v>6</v>
      </c>
      <c r="B18" s="2"/>
      <c r="C18" s="11">
        <f>IF(SUM(B6:B15)=0,1,SUM(C6:C15)/SUM(B6:B15))</f>
        <v>1.4796966037137942</v>
      </c>
      <c r="D18" s="11">
        <f>IF(SUM(C6:C14)=0,1,SUM(D6:D14)/SUM(C6:C14))</f>
        <v>1.0925434051601297</v>
      </c>
      <c r="E18" s="11">
        <f>IF(SUM(D6:D13)=0,1,SUM(E6:E13)/SUM(D6:D13))</f>
        <v>1.03152795601438</v>
      </c>
      <c r="F18" s="11">
        <f>IF(SUM(E6:E12)=0,1,SUM(F6:F12)/SUM(E6:E12))</f>
        <v>1.0131379877139681</v>
      </c>
      <c r="G18" s="11">
        <f>IF(SUM(F6:F11)=0,1,SUM(G6:G11)/SUM(F6:F11))</f>
        <v>1.008211370332802</v>
      </c>
      <c r="H18" s="11">
        <f>IF(SUM(G6:G10)=0,1,SUM(H6:H10)/SUM(G6:G10))</f>
        <v>1.003447372557238</v>
      </c>
      <c r="I18" s="11">
        <f>IF(SUM(H6:H9)=0,1,SUM(I6:I9)/SUM(H6:H9))</f>
        <v>1.001265850097456</v>
      </c>
      <c r="J18" s="11">
        <f>IF(SUM(I6:I8)=0,1,SUM(J6:J8)/SUM(I6:I8))</f>
        <v>1.0008182705118387</v>
      </c>
      <c r="K18" s="11">
        <f>IF(SUM(J6:J7)=0,1,SUM(K6:K7)/SUM(J6:J7))</f>
        <v>1.000460342358317</v>
      </c>
      <c r="L18" s="11">
        <f>IF(SUM(K6:K6)=0,1,SUM(L6:L6)/SUM(K6:K6))</f>
        <v>1.0003580745818201</v>
      </c>
      <c r="M18" s="14"/>
      <c r="N18" s="14"/>
      <c r="O18" s="14"/>
      <c r="P18" s="14"/>
      <c r="Q18" s="32"/>
      <c r="R18" s="1"/>
      <c r="S18" s="1"/>
    </row>
    <row r="19" spans="1:19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  <c r="R19" s="13"/>
      <c r="S19" s="4"/>
    </row>
    <row r="21" spans="1:19" ht="24.75" customHeight="1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1" t="s">
        <v>21</v>
      </c>
      <c r="N21" s="31" t="s">
        <v>22</v>
      </c>
      <c r="O21" s="31" t="s">
        <v>35</v>
      </c>
      <c r="P21" s="31" t="s">
        <v>36</v>
      </c>
      <c r="Q21" s="32"/>
      <c r="R21" s="33" t="s">
        <v>0</v>
      </c>
      <c r="S21" s="33"/>
    </row>
    <row r="22" spans="1:19" ht="32.25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/>
      <c r="N22" s="31"/>
      <c r="O22" s="31"/>
      <c r="P22" s="31"/>
      <c r="Q22" s="32"/>
      <c r="R22" s="40" t="s">
        <v>4</v>
      </c>
      <c r="S22" s="40" t="s">
        <v>7</v>
      </c>
    </row>
    <row r="23" spans="1:19" ht="22.5" customHeight="1">
      <c r="A23" s="34"/>
      <c r="B23" s="6">
        <v>0</v>
      </c>
      <c r="C23" s="7">
        <f aca="true" t="shared" si="10" ref="C23:L23">B23+1</f>
        <v>1</v>
      </c>
      <c r="D23" s="7">
        <f>C23+1</f>
        <v>2</v>
      </c>
      <c r="E23" s="7">
        <f t="shared" si="10"/>
        <v>3</v>
      </c>
      <c r="F23" s="7">
        <f t="shared" si="10"/>
        <v>4</v>
      </c>
      <c r="G23" s="7">
        <f t="shared" si="10"/>
        <v>5</v>
      </c>
      <c r="H23" s="7">
        <f t="shared" si="10"/>
        <v>6</v>
      </c>
      <c r="I23" s="7">
        <f t="shared" si="10"/>
        <v>7</v>
      </c>
      <c r="J23" s="7">
        <f t="shared" si="10"/>
        <v>8</v>
      </c>
      <c r="K23" s="7">
        <f t="shared" si="10"/>
        <v>9</v>
      </c>
      <c r="L23" s="7">
        <f t="shared" si="10"/>
        <v>10</v>
      </c>
      <c r="M23" s="43"/>
      <c r="N23" s="31"/>
      <c r="O23" s="31"/>
      <c r="P23" s="31"/>
      <c r="Q23" s="32"/>
      <c r="R23" s="41"/>
      <c r="S23" s="41"/>
    </row>
    <row r="24" spans="1:19" ht="12.75">
      <c r="A24" s="8">
        <f aca="true" t="shared" si="11" ref="A24:A31">A25-1</f>
        <v>2000</v>
      </c>
      <c r="B24" s="19">
        <v>135</v>
      </c>
      <c r="C24" s="19">
        <v>276</v>
      </c>
      <c r="D24" s="19">
        <v>395</v>
      </c>
      <c r="E24" s="19">
        <v>455</v>
      </c>
      <c r="F24" s="19">
        <v>542</v>
      </c>
      <c r="G24" s="19">
        <v>593</v>
      </c>
      <c r="H24" s="19">
        <v>612</v>
      </c>
      <c r="I24" s="19">
        <v>623</v>
      </c>
      <c r="J24" s="19">
        <v>633</v>
      </c>
      <c r="K24" s="19">
        <v>637</v>
      </c>
      <c r="L24" s="19">
        <v>641</v>
      </c>
      <c r="M24" s="23">
        <f aca="true" t="shared" si="12" ref="M24:M34">L24</f>
        <v>641</v>
      </c>
      <c r="N24" s="23">
        <f>M24-L24</f>
        <v>0</v>
      </c>
      <c r="O24" s="20">
        <v>6</v>
      </c>
      <c r="P24" s="23">
        <f aca="true" t="shared" si="13" ref="P24:P34">IF(N24-O24&lt;0,0,N24-O24)</f>
        <v>0</v>
      </c>
      <c r="Q24" s="32"/>
      <c r="R24" s="23">
        <f>B24</f>
        <v>135</v>
      </c>
      <c r="S24" s="8">
        <f aca="true" t="shared" si="14" ref="S24:S31">S25-1</f>
        <v>2000</v>
      </c>
    </row>
    <row r="25" spans="1:19" ht="12.75">
      <c r="A25" s="8">
        <f t="shared" si="11"/>
        <v>2001</v>
      </c>
      <c r="B25" s="19">
        <v>230</v>
      </c>
      <c r="C25" s="19">
        <v>580</v>
      </c>
      <c r="D25" s="19">
        <v>772</v>
      </c>
      <c r="E25" s="19">
        <v>972.8717948717949</v>
      </c>
      <c r="F25" s="19">
        <v>1091</v>
      </c>
      <c r="G25" s="19">
        <v>1195</v>
      </c>
      <c r="H25" s="19">
        <v>1247</v>
      </c>
      <c r="I25" s="19">
        <v>1282</v>
      </c>
      <c r="J25" s="19">
        <v>1297</v>
      </c>
      <c r="K25" s="19">
        <v>1312</v>
      </c>
      <c r="L25" s="22">
        <f>K25*L36</f>
        <v>1320.2386185243329</v>
      </c>
      <c r="M25" s="23">
        <f t="shared" si="12"/>
        <v>1320.2386185243329</v>
      </c>
      <c r="N25" s="23">
        <f>M25-K25</f>
        <v>8.238618524332878</v>
      </c>
      <c r="O25" s="20">
        <v>17</v>
      </c>
      <c r="P25" s="23">
        <f t="shared" si="13"/>
        <v>0</v>
      </c>
      <c r="Q25" s="32"/>
      <c r="R25" s="23">
        <f>B25+C24-SUM(R24:R24)</f>
        <v>371</v>
      </c>
      <c r="S25" s="8">
        <f t="shared" si="14"/>
        <v>2001</v>
      </c>
    </row>
    <row r="26" spans="1:19" ht="12.75">
      <c r="A26" s="8">
        <f t="shared" si="11"/>
        <v>2002</v>
      </c>
      <c r="B26" s="19">
        <v>176</v>
      </c>
      <c r="C26" s="19">
        <v>498</v>
      </c>
      <c r="D26" s="19">
        <v>806</v>
      </c>
      <c r="E26" s="19">
        <v>1001</v>
      </c>
      <c r="F26" s="19">
        <v>1130</v>
      </c>
      <c r="G26" s="19">
        <v>1225</v>
      </c>
      <c r="H26" s="19">
        <v>1261</v>
      </c>
      <c r="I26" s="19">
        <v>1283</v>
      </c>
      <c r="J26" s="19">
        <v>1303</v>
      </c>
      <c r="K26" s="22">
        <f>J26*K36</f>
        <v>1315.8274611398963</v>
      </c>
      <c r="L26" s="22">
        <f>K26*L36</f>
        <v>1324.0901139571013</v>
      </c>
      <c r="M26" s="23">
        <f t="shared" si="12"/>
        <v>1324.0901139571013</v>
      </c>
      <c r="N26" s="23">
        <f>M26-J26</f>
        <v>21.090113957101266</v>
      </c>
      <c r="O26" s="20">
        <v>43</v>
      </c>
      <c r="P26" s="23">
        <f t="shared" si="13"/>
        <v>0</v>
      </c>
      <c r="Q26" s="32"/>
      <c r="R26" s="23">
        <f>B26+C25+D24-SUM(R24:R25)</f>
        <v>645</v>
      </c>
      <c r="S26" s="8">
        <f t="shared" si="14"/>
        <v>2002</v>
      </c>
    </row>
    <row r="27" spans="1:19" ht="12.75">
      <c r="A27" s="8">
        <f t="shared" si="11"/>
        <v>2003</v>
      </c>
      <c r="B27" s="19">
        <v>385</v>
      </c>
      <c r="C27" s="19">
        <v>988</v>
      </c>
      <c r="D27" s="19">
        <v>1320</v>
      </c>
      <c r="E27" s="19">
        <v>1564</v>
      </c>
      <c r="F27" s="19">
        <v>1720</v>
      </c>
      <c r="G27" s="19">
        <v>1832</v>
      </c>
      <c r="H27" s="19">
        <v>1862</v>
      </c>
      <c r="I27" s="19">
        <v>1896</v>
      </c>
      <c r="J27" s="22">
        <f>I27*J36</f>
        <v>1922.7628607277293</v>
      </c>
      <c r="K27" s="22">
        <f>J27*K36</f>
        <v>1941.6916142789348</v>
      </c>
      <c r="L27" s="22">
        <f>K27*L36</f>
        <v>1953.8843402712673</v>
      </c>
      <c r="M27" s="23">
        <f t="shared" si="12"/>
        <v>1953.8843402712673</v>
      </c>
      <c r="N27" s="23">
        <f>M27-I27</f>
        <v>57.88434027126732</v>
      </c>
      <c r="O27" s="20">
        <v>50</v>
      </c>
      <c r="P27" s="23">
        <f t="shared" si="13"/>
        <v>7.88434027126732</v>
      </c>
      <c r="Q27" s="32"/>
      <c r="R27" s="23">
        <f>B27+C26+D25+E24-SUM(R24:R26)</f>
        <v>959</v>
      </c>
      <c r="S27" s="8">
        <f t="shared" si="14"/>
        <v>2003</v>
      </c>
    </row>
    <row r="28" spans="1:19" ht="12.75">
      <c r="A28" s="8">
        <f t="shared" si="11"/>
        <v>2004</v>
      </c>
      <c r="B28" s="19">
        <v>441</v>
      </c>
      <c r="C28" s="19">
        <v>1117</v>
      </c>
      <c r="D28" s="19">
        <v>1531</v>
      </c>
      <c r="E28" s="19">
        <v>1789.7229624046718</v>
      </c>
      <c r="F28" s="19">
        <v>1970</v>
      </c>
      <c r="G28" s="19">
        <v>2106</v>
      </c>
      <c r="H28" s="19">
        <v>2208</v>
      </c>
      <c r="I28" s="22">
        <f>H28*I36</f>
        <v>2253.2059413890006</v>
      </c>
      <c r="J28" s="22">
        <f>I28*J36</f>
        <v>2285.010918604341</v>
      </c>
      <c r="K28" s="22">
        <f>J28*K36</f>
        <v>2307.5058447460415</v>
      </c>
      <c r="L28" s="22">
        <f>K28*L36</f>
        <v>2321.995677366111</v>
      </c>
      <c r="M28" s="23">
        <f t="shared" si="12"/>
        <v>2321.995677366111</v>
      </c>
      <c r="N28" s="23">
        <f>M28-H28</f>
        <v>113.99567736611107</v>
      </c>
      <c r="O28" s="20">
        <v>123</v>
      </c>
      <c r="P28" s="23">
        <f t="shared" si="13"/>
        <v>0</v>
      </c>
      <c r="Q28" s="32"/>
      <c r="R28" s="23">
        <f>B28+C27+D26+E25+F24-SUM(R24:R27)</f>
        <v>1639.871794871795</v>
      </c>
      <c r="S28" s="8">
        <f t="shared" si="14"/>
        <v>2004</v>
      </c>
    </row>
    <row r="29" spans="1:19" ht="12.75">
      <c r="A29" s="8">
        <f t="shared" si="11"/>
        <v>2005</v>
      </c>
      <c r="B29" s="19">
        <v>479</v>
      </c>
      <c r="C29" s="19">
        <v>1266</v>
      </c>
      <c r="D29" s="19">
        <v>1717.963001206765</v>
      </c>
      <c r="E29" s="19">
        <v>1997</v>
      </c>
      <c r="F29" s="19">
        <v>2208</v>
      </c>
      <c r="G29" s="19">
        <v>2359</v>
      </c>
      <c r="H29" s="22">
        <f>G29*H36</f>
        <v>2440.110775427996</v>
      </c>
      <c r="I29" s="22">
        <f>H29*I36</f>
        <v>2490.0688844391675</v>
      </c>
      <c r="J29" s="22">
        <f>I29*J36</f>
        <v>2525.2172846272993</v>
      </c>
      <c r="K29" s="22">
        <f>J29*K36</f>
        <v>2550.076936652127</v>
      </c>
      <c r="L29" s="22">
        <f>K29*L36</f>
        <v>2566.089978640524</v>
      </c>
      <c r="M29" s="23">
        <f t="shared" si="12"/>
        <v>2566.089978640524</v>
      </c>
      <c r="N29" s="23">
        <f>M29-G29</f>
        <v>207.0899786405239</v>
      </c>
      <c r="O29" s="20">
        <v>151</v>
      </c>
      <c r="P29" s="23">
        <f t="shared" si="13"/>
        <v>56.089978640523896</v>
      </c>
      <c r="Q29" s="32"/>
      <c r="R29" s="23">
        <f>B29+C28+D27+E26+F25+G24-SUM(R24:R28)</f>
        <v>1851.128205128205</v>
      </c>
      <c r="S29" s="8">
        <f t="shared" si="14"/>
        <v>2005</v>
      </c>
    </row>
    <row r="30" spans="1:19" ht="12.75">
      <c r="A30" s="8">
        <f t="shared" si="11"/>
        <v>2006</v>
      </c>
      <c r="B30" s="19">
        <v>498</v>
      </c>
      <c r="C30" s="19">
        <v>1463</v>
      </c>
      <c r="D30" s="19">
        <v>2107</v>
      </c>
      <c r="E30" s="19">
        <v>2579.766045708104</v>
      </c>
      <c r="F30" s="19">
        <v>2884</v>
      </c>
      <c r="G30" s="22">
        <f aca="true" t="shared" si="15" ref="G30:L30">F30*G36</f>
        <v>3100.1085325020204</v>
      </c>
      <c r="H30" s="22">
        <f t="shared" si="15"/>
        <v>3206.7012442367322</v>
      </c>
      <c r="I30" s="22">
        <f t="shared" si="15"/>
        <v>3272.354300622149</v>
      </c>
      <c r="J30" s="22">
        <f t="shared" si="15"/>
        <v>3318.544998090153</v>
      </c>
      <c r="K30" s="22">
        <f t="shared" si="15"/>
        <v>3351.2146120609887</v>
      </c>
      <c r="L30" s="22">
        <f t="shared" si="15"/>
        <v>3372.2583458886875</v>
      </c>
      <c r="M30" s="23">
        <f t="shared" si="12"/>
        <v>3372.2583458886875</v>
      </c>
      <c r="N30" s="23">
        <f>M30-F30</f>
        <v>488.2583458886875</v>
      </c>
      <c r="O30" s="20">
        <v>400</v>
      </c>
      <c r="P30" s="23">
        <f t="shared" si="13"/>
        <v>88.25834588868747</v>
      </c>
      <c r="Q30" s="32"/>
      <c r="R30" s="23">
        <f>B30+C29+D28+E27+F26+G25+H24-SUM(R24:R29)</f>
        <v>2195</v>
      </c>
      <c r="S30" s="8">
        <f t="shared" si="14"/>
        <v>2006</v>
      </c>
    </row>
    <row r="31" spans="1:19" ht="12.75">
      <c r="A31" s="8">
        <f t="shared" si="11"/>
        <v>2007</v>
      </c>
      <c r="B31" s="19">
        <v>487</v>
      </c>
      <c r="C31" s="19">
        <v>1604.9229546328952</v>
      </c>
      <c r="D31" s="19">
        <v>2587.711548402861</v>
      </c>
      <c r="E31" s="19">
        <v>3149</v>
      </c>
      <c r="F31" s="22">
        <f aca="true" t="shared" si="16" ref="F31:L31">E31*F36</f>
        <v>3509.4061971010733</v>
      </c>
      <c r="G31" s="22">
        <f t="shared" si="16"/>
        <v>3772.3786739419224</v>
      </c>
      <c r="H31" s="22">
        <f t="shared" si="16"/>
        <v>3902.086414277431</v>
      </c>
      <c r="I31" s="22">
        <f t="shared" si="16"/>
        <v>3981.976581731525</v>
      </c>
      <c r="J31" s="22">
        <f t="shared" si="16"/>
        <v>4038.183904873909</v>
      </c>
      <c r="K31" s="22">
        <f t="shared" si="16"/>
        <v>4077.9380469426155</v>
      </c>
      <c r="L31" s="22">
        <f t="shared" si="16"/>
        <v>4103.545193234249</v>
      </c>
      <c r="M31" s="23">
        <f t="shared" si="12"/>
        <v>4103.545193234249</v>
      </c>
      <c r="N31" s="23">
        <f>M31-E31</f>
        <v>954.5451932342494</v>
      </c>
      <c r="O31" s="20">
        <v>617</v>
      </c>
      <c r="P31" s="23">
        <f t="shared" si="13"/>
        <v>337.5451932342494</v>
      </c>
      <c r="Q31" s="32"/>
      <c r="R31" s="23">
        <f>B31+C30+D29+E28+F27+G26+H25+I24-SUM(R24:R30)</f>
        <v>2476.685963611437</v>
      </c>
      <c r="S31" s="8">
        <f t="shared" si="14"/>
        <v>2007</v>
      </c>
    </row>
    <row r="32" spans="1:19" ht="12.75">
      <c r="A32" s="8">
        <v>2008</v>
      </c>
      <c r="B32" s="19">
        <v>562</v>
      </c>
      <c r="C32" s="19">
        <v>1866.3470067565827</v>
      </c>
      <c r="D32" s="19">
        <v>2893</v>
      </c>
      <c r="E32" s="22">
        <f aca="true" t="shared" si="17" ref="E32:L32">D32*E36</f>
        <v>3477.8695093907504</v>
      </c>
      <c r="F32" s="22">
        <f t="shared" si="17"/>
        <v>3875.915150512788</v>
      </c>
      <c r="G32" s="22">
        <f t="shared" si="17"/>
        <v>4166.351466490481</v>
      </c>
      <c r="H32" s="22">
        <f t="shared" si="17"/>
        <v>4309.605386860388</v>
      </c>
      <c r="I32" s="22">
        <f t="shared" si="17"/>
        <v>4397.838977679287</v>
      </c>
      <c r="J32" s="22">
        <f t="shared" si="17"/>
        <v>4459.916378556191</v>
      </c>
      <c r="K32" s="22">
        <f t="shared" si="17"/>
        <v>4503.8222910912</v>
      </c>
      <c r="L32" s="22">
        <f t="shared" si="17"/>
        <v>4532.103749747974</v>
      </c>
      <c r="M32" s="23">
        <f t="shared" si="12"/>
        <v>4532.103749747974</v>
      </c>
      <c r="N32" s="23">
        <f>M32-D32</f>
        <v>1639.1037497479738</v>
      </c>
      <c r="O32" s="20">
        <v>778</v>
      </c>
      <c r="P32" s="23">
        <f t="shared" si="13"/>
        <v>861.1037497479738</v>
      </c>
      <c r="Q32" s="32"/>
      <c r="R32" s="23">
        <f>B32+C31+D30+E29+F28+G27+H26+I25+J24-SUM(R24:R31)</f>
        <v>2976.2369910214584</v>
      </c>
      <c r="S32" s="8">
        <v>2008</v>
      </c>
    </row>
    <row r="33" spans="1:19" ht="12.75">
      <c r="A33" s="8">
        <v>2009</v>
      </c>
      <c r="B33" s="19">
        <v>1303</v>
      </c>
      <c r="C33" s="19">
        <v>2885</v>
      </c>
      <c r="D33" s="22">
        <f aca="true" t="shared" si="18" ref="D33:L33">C33*D36</f>
        <v>4220.206210051912</v>
      </c>
      <c r="E33" s="22">
        <f t="shared" si="18"/>
        <v>5073.393190902539</v>
      </c>
      <c r="F33" s="22">
        <f t="shared" si="18"/>
        <v>5654.048111935141</v>
      </c>
      <c r="G33" s="22">
        <f t="shared" si="18"/>
        <v>6077.726350550301</v>
      </c>
      <c r="H33" s="22">
        <f t="shared" si="18"/>
        <v>6286.700109402484</v>
      </c>
      <c r="I33" s="22">
        <f t="shared" si="18"/>
        <v>6415.41215499844</v>
      </c>
      <c r="J33" s="22">
        <f t="shared" si="18"/>
        <v>6505.968474626712</v>
      </c>
      <c r="K33" s="22">
        <f t="shared" si="18"/>
        <v>6570.016868936508</v>
      </c>
      <c r="L33" s="22">
        <f t="shared" si="18"/>
        <v>6611.272861834069</v>
      </c>
      <c r="M33" s="23">
        <f t="shared" si="12"/>
        <v>6611.272861834069</v>
      </c>
      <c r="N33" s="23">
        <f>M33-C33</f>
        <v>3726.272861834069</v>
      </c>
      <c r="O33" s="20">
        <v>956</v>
      </c>
      <c r="P33" s="23">
        <f t="shared" si="13"/>
        <v>2770.272861834069</v>
      </c>
      <c r="Q33" s="32"/>
      <c r="R33" s="23">
        <f>B33+C32+D31+E30+F29+G28+H27+I26+J25+K24-SUM(R24:R32)</f>
        <v>4480.9016462346535</v>
      </c>
      <c r="S33" s="8">
        <v>2009</v>
      </c>
    </row>
    <row r="34" spans="1:19" ht="12.75">
      <c r="A34" s="8">
        <v>2010</v>
      </c>
      <c r="B34" s="19">
        <v>1494</v>
      </c>
      <c r="C34" s="22">
        <f aca="true" t="shared" si="19" ref="C34:L34">B34*C36</f>
        <v>3990.87293916437</v>
      </c>
      <c r="D34" s="22">
        <f t="shared" si="19"/>
        <v>5837.8879588872105</v>
      </c>
      <c r="E34" s="22">
        <f t="shared" si="19"/>
        <v>7018.117017439763</v>
      </c>
      <c r="F34" s="22">
        <f t="shared" si="19"/>
        <v>7821.347523970659</v>
      </c>
      <c r="G34" s="22">
        <f t="shared" si="19"/>
        <v>8407.429332428914</v>
      </c>
      <c r="H34" s="22">
        <f t="shared" si="19"/>
        <v>8696.506531457904</v>
      </c>
      <c r="I34" s="22">
        <f t="shared" si="19"/>
        <v>8874.556243663586</v>
      </c>
      <c r="J34" s="22">
        <f t="shared" si="19"/>
        <v>8999.824446601122</v>
      </c>
      <c r="K34" s="22">
        <f t="shared" si="19"/>
        <v>9088.423754624655</v>
      </c>
      <c r="L34" s="22">
        <f t="shared" si="19"/>
        <v>9145.493919488861</v>
      </c>
      <c r="M34" s="23">
        <f t="shared" si="12"/>
        <v>9145.493919488861</v>
      </c>
      <c r="N34" s="23">
        <f>M34-B34</f>
        <v>7651.493919488861</v>
      </c>
      <c r="O34" s="20">
        <v>914</v>
      </c>
      <c r="P34" s="23">
        <f t="shared" si="13"/>
        <v>6737.493919488861</v>
      </c>
      <c r="Q34" s="32"/>
      <c r="R34" s="23">
        <f>B34+C33+D32+E31+F30+G29+H28+I27+J26+K25+L24-SUM(R24:R33)</f>
        <v>5294.175399132451</v>
      </c>
      <c r="S34" s="8">
        <v>2010</v>
      </c>
    </row>
    <row r="35" spans="1:17" ht="12.75">
      <c r="A35" s="9"/>
      <c r="B35" s="4"/>
      <c r="C35" s="1"/>
      <c r="M35" s="23">
        <f>SUM(M24:M34)</f>
        <v>37891.97279895318</v>
      </c>
      <c r="N35" s="23">
        <f>SUM(N24:N34)</f>
        <v>14867.972798953177</v>
      </c>
      <c r="O35" s="23">
        <f>SUM(O24:O34)</f>
        <v>4055</v>
      </c>
      <c r="P35" s="23">
        <f>SUM(P24:P34)</f>
        <v>10858.648389105632</v>
      </c>
      <c r="Q35" s="32"/>
    </row>
    <row r="36" spans="1:17" ht="25.5">
      <c r="A36" s="10" t="s">
        <v>6</v>
      </c>
      <c r="B36" s="2"/>
      <c r="C36" s="11">
        <f>IF(SUM(B24:B33)=0,1,SUM(C24:C33)/SUM(B24:B33))</f>
        <v>2.671267027553126</v>
      </c>
      <c r="D36" s="11">
        <f>IF(SUM(C24:C32)=0,1,SUM(D24:D32)/SUM(C24:C32))</f>
        <v>1.4628097781809055</v>
      </c>
      <c r="E36" s="11">
        <f>IF(SUM(D24:D31)=0,1,SUM(E24:E31)/SUM(D24:D31))</f>
        <v>1.202167130795282</v>
      </c>
      <c r="F36" s="11">
        <f>IF(SUM(E24:E30)=0,1,SUM(F24:F30)/SUM(E24:E30))</f>
        <v>1.1144509993969747</v>
      </c>
      <c r="G36" s="11">
        <f>IF(SUM(F24:F29)=0,1,SUM(G24:G29)/SUM(F24:F29))</f>
        <v>1.0749336104375937</v>
      </c>
      <c r="H36" s="11">
        <f>IF(SUM(G24:G28)=0,1,SUM(H24:H28)/SUM(G24:G28))</f>
        <v>1.034383541936412</v>
      </c>
      <c r="I36" s="11">
        <f>IF(SUM(H24:H27)=0,1,SUM(I24:I27)/SUM(H24:H27))</f>
        <v>1.0204737053392212</v>
      </c>
      <c r="J36" s="11">
        <f>IF(SUM(I24:I26)=0,1,SUM(J24:J26)/SUM(I24:I26))</f>
        <v>1.0141154328732749</v>
      </c>
      <c r="K36" s="11">
        <f>IF(SUM(J24:J25)=0,1,SUM(K24:K25)/SUM(J24:J25))</f>
        <v>1.0098445595854921</v>
      </c>
      <c r="L36" s="11">
        <f>IF(SUM(K24:K24)=0,1,SUM(L24:L24)/SUM(K24:K24))</f>
        <v>1.0062794348508635</v>
      </c>
      <c r="M36" s="14"/>
      <c r="N36" s="14"/>
      <c r="O36" s="14"/>
      <c r="P36" s="14"/>
      <c r="Q36" s="32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</row>
  </sheetData>
  <sheetProtection selectLockedCells="1"/>
  <mergeCells count="23">
    <mergeCell ref="A2:P2"/>
    <mergeCell ref="P21:P23"/>
    <mergeCell ref="N21:N23"/>
    <mergeCell ref="O21:O23"/>
    <mergeCell ref="O3:O5"/>
    <mergeCell ref="P3:P5"/>
    <mergeCell ref="A3:L3"/>
    <mergeCell ref="A21:L21"/>
    <mergeCell ref="M21:M23"/>
    <mergeCell ref="A22:A23"/>
    <mergeCell ref="R3:S3"/>
    <mergeCell ref="Q3:Q19"/>
    <mergeCell ref="M3:M5"/>
    <mergeCell ref="N3:N5"/>
    <mergeCell ref="R4:R5"/>
    <mergeCell ref="S4:S5"/>
    <mergeCell ref="S22:S23"/>
    <mergeCell ref="Q21:Q37"/>
    <mergeCell ref="A4:A5"/>
    <mergeCell ref="B4:L4"/>
    <mergeCell ref="R21:S21"/>
    <mergeCell ref="R22:R23"/>
    <mergeCell ref="B22:L22"/>
  </mergeCells>
  <printOptions/>
  <pageMargins left="0.2" right="0.2" top="0.89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1" sqref="A1:H1"/>
    </sheetView>
  </sheetViews>
  <sheetFormatPr defaultColWidth="9.140625" defaultRowHeight="12.75"/>
  <cols>
    <col min="1" max="1" width="18.8515625" style="0" bestFit="1" customWidth="1"/>
    <col min="2" max="2" width="10.140625" style="0" bestFit="1" customWidth="1"/>
    <col min="3" max="12" width="12.00390625" style="0" bestFit="1" customWidth="1"/>
    <col min="13" max="13" width="11.00390625" style="0" customWidth="1"/>
    <col min="14" max="14" width="15.140625" style="0" customWidth="1"/>
    <col min="15" max="15" width="3.140625" style="0" customWidth="1"/>
    <col min="16" max="16" width="11.57421875" style="0" customWidth="1"/>
    <col min="17" max="17" width="8.421875" style="0" customWidth="1"/>
  </cols>
  <sheetData>
    <row r="1" spans="9:17" ht="12.75">
      <c r="I1" s="1"/>
      <c r="J1" s="1"/>
      <c r="K1" s="1"/>
      <c r="L1" s="1"/>
      <c r="M1" s="1"/>
      <c r="N1" s="1"/>
      <c r="O1" s="1"/>
      <c r="P1" s="16" t="s">
        <v>24</v>
      </c>
      <c r="Q1" s="1"/>
    </row>
    <row r="2" spans="1:16" ht="39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</row>
    <row r="3" spans="1:17" ht="38.2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8</v>
      </c>
      <c r="N3" s="47" t="s">
        <v>33</v>
      </c>
      <c r="O3" s="32"/>
      <c r="P3" s="33" t="s">
        <v>0</v>
      </c>
      <c r="Q3" s="33"/>
    </row>
    <row r="4" spans="1:17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2"/>
      <c r="N4" s="48"/>
      <c r="O4" s="32"/>
      <c r="P4" s="40" t="s">
        <v>4</v>
      </c>
      <c r="Q4" s="40" t="s">
        <v>7</v>
      </c>
    </row>
    <row r="5" spans="1:17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2"/>
      <c r="N5" s="46"/>
      <c r="O5" s="32"/>
      <c r="P5" s="41"/>
      <c r="Q5" s="41"/>
    </row>
    <row r="6" spans="1:17" ht="12.75">
      <c r="A6" s="8">
        <f aca="true" t="shared" si="1" ref="A6:A13">A7-1</f>
        <v>2000</v>
      </c>
      <c r="B6" s="20">
        <v>16025491.675963521</v>
      </c>
      <c r="C6" s="20">
        <v>19440055.63447582</v>
      </c>
      <c r="D6" s="20">
        <v>21010479.72401192</v>
      </c>
      <c r="E6" s="20">
        <v>21401689.79304082</v>
      </c>
      <c r="F6" s="20">
        <v>21722242.81869282</v>
      </c>
      <c r="G6" s="20">
        <v>21842697.768692818</v>
      </c>
      <c r="H6" s="20">
        <v>21869636.047068868</v>
      </c>
      <c r="I6" s="20">
        <v>21987810.76706887</v>
      </c>
      <c r="J6" s="20">
        <v>21990273.65706887</v>
      </c>
      <c r="K6" s="20">
        <v>21990273.65706887</v>
      </c>
      <c r="L6" s="20">
        <v>21990273.65706887</v>
      </c>
      <c r="M6" s="23">
        <f aca="true" t="shared" si="2" ref="M6:M16">L6</f>
        <v>21990273.65706887</v>
      </c>
      <c r="N6" s="23">
        <f>M6-L6</f>
        <v>0</v>
      </c>
      <c r="O6" s="32"/>
      <c r="P6" s="23">
        <f>B6</f>
        <v>16025491.675963521</v>
      </c>
      <c r="Q6" s="8">
        <f aca="true" t="shared" si="3" ref="Q6:Q13">Q7-1</f>
        <v>2000</v>
      </c>
    </row>
    <row r="7" spans="1:17" ht="12.75">
      <c r="A7" s="8">
        <f t="shared" si="1"/>
        <v>2001</v>
      </c>
      <c r="B7" s="20">
        <v>27135213.04156381</v>
      </c>
      <c r="C7" s="20">
        <v>34442094.3740551</v>
      </c>
      <c r="D7" s="20">
        <v>36205897.535136506</v>
      </c>
      <c r="E7" s="20">
        <v>37112399.91070731</v>
      </c>
      <c r="F7" s="20">
        <v>37562667.5758073</v>
      </c>
      <c r="G7" s="20">
        <v>37862312.12843497</v>
      </c>
      <c r="H7" s="20">
        <v>37926373.48843497</v>
      </c>
      <c r="I7" s="20">
        <v>37929604.678434975</v>
      </c>
      <c r="J7" s="20">
        <v>37929774.73843497</v>
      </c>
      <c r="K7" s="20">
        <v>37945615.428434975</v>
      </c>
      <c r="L7" s="22">
        <f>K7*L18</f>
        <v>37945615.428434975</v>
      </c>
      <c r="M7" s="23">
        <f t="shared" si="2"/>
        <v>37945615.428434975</v>
      </c>
      <c r="N7" s="23">
        <f>M7-K7</f>
        <v>0</v>
      </c>
      <c r="O7" s="32"/>
      <c r="P7" s="23">
        <f>B7+C6-SUM(P6:P6)</f>
        <v>30549777.000076108</v>
      </c>
      <c r="Q7" s="8">
        <f t="shared" si="3"/>
        <v>2001</v>
      </c>
    </row>
    <row r="8" spans="1:17" ht="12.75">
      <c r="A8" s="8">
        <f t="shared" si="1"/>
        <v>2002</v>
      </c>
      <c r="B8" s="20">
        <v>25190519.457559682</v>
      </c>
      <c r="C8" s="20">
        <v>32281668.836228475</v>
      </c>
      <c r="D8" s="20">
        <v>33964447.63632307</v>
      </c>
      <c r="E8" s="20">
        <v>34855390.71216379</v>
      </c>
      <c r="F8" s="20">
        <v>35237718.92736379</v>
      </c>
      <c r="G8" s="20">
        <v>35496615.14786726</v>
      </c>
      <c r="H8" s="20">
        <v>35515851.87786727</v>
      </c>
      <c r="I8" s="20">
        <v>35516052.50786726</v>
      </c>
      <c r="J8" s="20">
        <v>35599443.66165696</v>
      </c>
      <c r="K8" s="22">
        <f>J8*K18</f>
        <v>35608854.86485718</v>
      </c>
      <c r="L8" s="22">
        <f>K8*L18</f>
        <v>35608854.86485718</v>
      </c>
      <c r="M8" s="23">
        <f t="shared" si="2"/>
        <v>35608854.86485718</v>
      </c>
      <c r="N8" s="23">
        <f>M8-J8</f>
        <v>9411.203200221062</v>
      </c>
      <c r="O8" s="32"/>
      <c r="P8" s="23">
        <f>B8+C7+D6-SUM(P6:P7)</f>
        <v>34067824.87958708</v>
      </c>
      <c r="Q8" s="8">
        <f t="shared" si="3"/>
        <v>2002</v>
      </c>
    </row>
    <row r="9" spans="1:17" ht="12.75">
      <c r="A9" s="8">
        <f t="shared" si="1"/>
        <v>2003</v>
      </c>
      <c r="B9" s="20">
        <v>25305882.172126133</v>
      </c>
      <c r="C9" s="20">
        <v>33742107.30853258</v>
      </c>
      <c r="D9" s="20">
        <v>35180634.98636453</v>
      </c>
      <c r="E9" s="20">
        <v>36250137.06764834</v>
      </c>
      <c r="F9" s="20">
        <v>36592151.58961074</v>
      </c>
      <c r="G9" s="20">
        <v>36831811.38229618</v>
      </c>
      <c r="H9" s="20">
        <v>36919037.65586199</v>
      </c>
      <c r="I9" s="20">
        <v>36949140.21586198</v>
      </c>
      <c r="J9" s="22">
        <f>I9*J18</f>
        <v>36982446.31634261</v>
      </c>
      <c r="K9" s="22">
        <f>J9*K18</f>
        <v>36992223.135341026</v>
      </c>
      <c r="L9" s="22">
        <f>K9*L18</f>
        <v>36992223.135341026</v>
      </c>
      <c r="M9" s="23">
        <f t="shared" si="2"/>
        <v>36992223.135341026</v>
      </c>
      <c r="N9" s="23">
        <f>M9-I9</f>
        <v>43082.91947904229</v>
      </c>
      <c r="O9" s="32"/>
      <c r="P9" s="23">
        <f>B9+C8+D7+E6-SUM(P6:P8)</f>
        <v>34552044.78090523</v>
      </c>
      <c r="Q9" s="8">
        <f t="shared" si="3"/>
        <v>2003</v>
      </c>
    </row>
    <row r="10" spans="1:17" ht="12.75">
      <c r="A10" s="8">
        <f t="shared" si="1"/>
        <v>2004</v>
      </c>
      <c r="B10" s="20">
        <v>29051165.059036367</v>
      </c>
      <c r="C10" s="20">
        <v>43129350.90158976</v>
      </c>
      <c r="D10" s="20">
        <v>46759143.48576251</v>
      </c>
      <c r="E10" s="20">
        <v>47844801.29371374</v>
      </c>
      <c r="F10" s="20">
        <v>48274390.597436555</v>
      </c>
      <c r="G10" s="20">
        <v>48908609.129724994</v>
      </c>
      <c r="H10" s="20">
        <v>48987684.480151996</v>
      </c>
      <c r="I10" s="22">
        <f>H10*I18</f>
        <v>49043888.26894781</v>
      </c>
      <c r="J10" s="22">
        <f>I10*J18</f>
        <v>49088096.62294747</v>
      </c>
      <c r="K10" s="22">
        <f>J10*K18</f>
        <v>49101073.73732098</v>
      </c>
      <c r="L10" s="22">
        <f>K10*L18</f>
        <v>49101073.73732098</v>
      </c>
      <c r="M10" s="23">
        <f t="shared" si="2"/>
        <v>49101073.73732098</v>
      </c>
      <c r="N10" s="23">
        <f>M10-H10</f>
        <v>113389.2571689859</v>
      </c>
      <c r="O10" s="32"/>
      <c r="P10" s="23">
        <f>B10+C9+D8+E7+F6-SUM(P6:P9)</f>
        <v>40397224.396760225</v>
      </c>
      <c r="Q10" s="8">
        <f t="shared" si="3"/>
        <v>2004</v>
      </c>
    </row>
    <row r="11" spans="1:17" ht="12.75">
      <c r="A11" s="8">
        <f t="shared" si="1"/>
        <v>2005</v>
      </c>
      <c r="B11" s="20">
        <v>33678603.916290216</v>
      </c>
      <c r="C11" s="20">
        <v>51383756.22047914</v>
      </c>
      <c r="D11" s="20">
        <v>57908182.76100693</v>
      </c>
      <c r="E11" s="20">
        <v>59334632.350959964</v>
      </c>
      <c r="F11" s="20">
        <v>59957329.359324604</v>
      </c>
      <c r="G11" s="20">
        <v>60346185.60168561</v>
      </c>
      <c r="H11" s="22">
        <f>G11*H18</f>
        <v>60438414.099280156</v>
      </c>
      <c r="I11" s="22">
        <f>H11*I18</f>
        <v>60507755.36121643</v>
      </c>
      <c r="J11" s="22">
        <f>I11*J18</f>
        <v>60562297.290152915</v>
      </c>
      <c r="K11" s="22">
        <f>J11*K18</f>
        <v>60578307.76749314</v>
      </c>
      <c r="L11" s="22">
        <f>K11*L18</f>
        <v>60578307.76749314</v>
      </c>
      <c r="M11" s="23">
        <f t="shared" si="2"/>
        <v>60578307.76749314</v>
      </c>
      <c r="N11" s="23">
        <f>M11-G11</f>
        <v>232122.16580753028</v>
      </c>
      <c r="O11" s="32"/>
      <c r="P11" s="23">
        <f>B11+C10+D9+E8+F7+G6-SUM(P6:P10)</f>
        <v>50656983.12761626</v>
      </c>
      <c r="Q11" s="8">
        <f t="shared" si="3"/>
        <v>2005</v>
      </c>
    </row>
    <row r="12" spans="1:17" ht="12.75">
      <c r="A12" s="8">
        <f t="shared" si="1"/>
        <v>2006</v>
      </c>
      <c r="B12" s="20">
        <v>40125310.877726</v>
      </c>
      <c r="C12" s="20">
        <v>64030752.53164387</v>
      </c>
      <c r="D12" s="20">
        <v>70469516.57518992</v>
      </c>
      <c r="E12" s="20">
        <v>71715849.17920078</v>
      </c>
      <c r="F12" s="20">
        <v>72630333.0217209</v>
      </c>
      <c r="G12" s="22">
        <f aca="true" t="shared" si="4" ref="G12:L12">F12*G18</f>
        <v>73219556.24881354</v>
      </c>
      <c r="H12" s="22">
        <f t="shared" si="4"/>
        <v>73331459.42214648</v>
      </c>
      <c r="I12" s="22">
        <f t="shared" si="4"/>
        <v>73415592.9324601</v>
      </c>
      <c r="J12" s="22">
        <f t="shared" si="4"/>
        <v>73481770.03700888</v>
      </c>
      <c r="K12" s="22">
        <f t="shared" si="4"/>
        <v>73501195.95489408</v>
      </c>
      <c r="L12" s="22">
        <f t="shared" si="4"/>
        <v>73501195.95489408</v>
      </c>
      <c r="M12" s="23">
        <f t="shared" si="2"/>
        <v>73501195.95489408</v>
      </c>
      <c r="N12" s="23">
        <f>M12-F12</f>
        <v>870862.9331731796</v>
      </c>
      <c r="O12" s="32"/>
      <c r="P12" s="23">
        <f>B12+C11+D10+E9+F8+G7+H6-SUM(P6:P11)</f>
        <v>63238668.89357522</v>
      </c>
      <c r="Q12" s="8">
        <f t="shared" si="3"/>
        <v>2006</v>
      </c>
    </row>
    <row r="13" spans="1:17" ht="12.75">
      <c r="A13" s="8">
        <f t="shared" si="1"/>
        <v>2007</v>
      </c>
      <c r="B13" s="20">
        <v>54732083.3728565</v>
      </c>
      <c r="C13" s="20">
        <v>91478445.0653189</v>
      </c>
      <c r="D13" s="20">
        <v>95979178.98870558</v>
      </c>
      <c r="E13" s="20">
        <v>97306681.1362553</v>
      </c>
      <c r="F13" s="22">
        <f aca="true" t="shared" si="5" ref="F13:L13">E13*F18</f>
        <v>98398587.12489204</v>
      </c>
      <c r="G13" s="22">
        <f t="shared" si="5"/>
        <v>99196858.73724642</v>
      </c>
      <c r="H13" s="22">
        <f t="shared" si="5"/>
        <v>99348463.63416271</v>
      </c>
      <c r="I13" s="22">
        <f t="shared" si="5"/>
        <v>99462446.56939505</v>
      </c>
      <c r="J13" s="22">
        <f t="shared" si="5"/>
        <v>99552102.41037363</v>
      </c>
      <c r="K13" s="22">
        <f t="shared" si="5"/>
        <v>99578420.37965702</v>
      </c>
      <c r="L13" s="22">
        <f t="shared" si="5"/>
        <v>99578420.37965702</v>
      </c>
      <c r="M13" s="23">
        <f t="shared" si="2"/>
        <v>99578420.37965702</v>
      </c>
      <c r="N13" s="23">
        <f>M13-E13</f>
        <v>2271739.243401721</v>
      </c>
      <c r="O13" s="32"/>
      <c r="P13" s="23">
        <f>B13+C12+D11+E10+F9+G8+H7+I6-SUM(P6:P12)</f>
        <v>87030756.19771922</v>
      </c>
      <c r="Q13" s="8">
        <f t="shared" si="3"/>
        <v>2007</v>
      </c>
    </row>
    <row r="14" spans="1:17" ht="12.75">
      <c r="A14" s="8">
        <v>2008</v>
      </c>
      <c r="B14" s="20">
        <v>80589092.08098303</v>
      </c>
      <c r="C14" s="20">
        <v>117284457.86864483</v>
      </c>
      <c r="D14" s="20">
        <v>122325857.70386158</v>
      </c>
      <c r="E14" s="22">
        <f aca="true" t="shared" si="6" ref="E14:L14">D14*E18</f>
        <v>124893799.80333483</v>
      </c>
      <c r="F14" s="22">
        <f t="shared" si="6"/>
        <v>126295268.70923558</v>
      </c>
      <c r="G14" s="22">
        <f t="shared" si="6"/>
        <v>127319855.85759869</v>
      </c>
      <c r="H14" s="22">
        <f t="shared" si="6"/>
        <v>127514441.79377048</v>
      </c>
      <c r="I14" s="22">
        <f t="shared" si="6"/>
        <v>127660739.68131194</v>
      </c>
      <c r="J14" s="22">
        <f t="shared" si="6"/>
        <v>127775813.57473452</v>
      </c>
      <c r="K14" s="22">
        <f t="shared" si="6"/>
        <v>127809592.87075539</v>
      </c>
      <c r="L14" s="22">
        <f t="shared" si="6"/>
        <v>127809592.87075539</v>
      </c>
      <c r="M14" s="23">
        <f t="shared" si="2"/>
        <v>127809592.87075539</v>
      </c>
      <c r="N14" s="23">
        <f>M14-D14</f>
        <v>5483735.16689381</v>
      </c>
      <c r="O14" s="32"/>
      <c r="P14" s="23">
        <f>B14+C13+D12+E11+F10+G9+H8+I7+J6-SUM(P6:P13)</f>
        <v>125894847.31335282</v>
      </c>
      <c r="Q14" s="8">
        <v>2008</v>
      </c>
    </row>
    <row r="15" spans="1:17" ht="12.75">
      <c r="A15" s="8">
        <v>2009</v>
      </c>
      <c r="B15" s="20">
        <v>86937329.0438439</v>
      </c>
      <c r="C15" s="20">
        <v>119377642.986894</v>
      </c>
      <c r="D15" s="22">
        <f aca="true" t="shared" si="7" ref="D15:L15">C15*D18</f>
        <v>127363057.05462714</v>
      </c>
      <c r="E15" s="22">
        <f t="shared" si="7"/>
        <v>130036743.24221939</v>
      </c>
      <c r="F15" s="22">
        <f t="shared" si="7"/>
        <v>131495922.58151037</v>
      </c>
      <c r="G15" s="22">
        <f t="shared" si="7"/>
        <v>132562700.72542758</v>
      </c>
      <c r="H15" s="22">
        <f t="shared" si="7"/>
        <v>132765299.42496559</v>
      </c>
      <c r="I15" s="22">
        <f t="shared" si="7"/>
        <v>132917621.64487614</v>
      </c>
      <c r="J15" s="22">
        <f t="shared" si="7"/>
        <v>133037434.11240005</v>
      </c>
      <c r="K15" s="22">
        <f t="shared" si="7"/>
        <v>133072604.39027202</v>
      </c>
      <c r="L15" s="22">
        <f t="shared" si="7"/>
        <v>133072604.39027202</v>
      </c>
      <c r="M15" s="23">
        <f t="shared" si="2"/>
        <v>133072604.39027202</v>
      </c>
      <c r="N15" s="23">
        <f>M15-C15</f>
        <v>13694961.403378025</v>
      </c>
      <c r="O15" s="32"/>
      <c r="P15" s="23">
        <f>B15+C14+D13+E12+F11+G10+H9+I8+J7+K6-SUM(P6:P14)</f>
        <v>130724273.86312205</v>
      </c>
      <c r="Q15" s="8">
        <v>2009</v>
      </c>
    </row>
    <row r="16" spans="1:18" ht="12.75">
      <c r="A16" s="8">
        <v>2010</v>
      </c>
      <c r="B16" s="20">
        <v>87742639.55463934</v>
      </c>
      <c r="C16" s="22">
        <f aca="true" t="shared" si="8" ref="C16:L16">B16*C18</f>
        <v>127095420.03863929</v>
      </c>
      <c r="D16" s="22">
        <f t="shared" si="8"/>
        <v>135597091.9574962</v>
      </c>
      <c r="E16" s="22">
        <f t="shared" si="8"/>
        <v>138443632.23556864</v>
      </c>
      <c r="F16" s="22">
        <f t="shared" si="8"/>
        <v>139997147.67111173</v>
      </c>
      <c r="G16" s="22">
        <f t="shared" si="8"/>
        <v>141132893.13313332</v>
      </c>
      <c r="H16" s="22">
        <f t="shared" si="8"/>
        <v>141348589.8596962</v>
      </c>
      <c r="I16" s="22">
        <f t="shared" si="8"/>
        <v>141510759.72698763</v>
      </c>
      <c r="J16" s="22">
        <f t="shared" si="8"/>
        <v>141638318.08301488</v>
      </c>
      <c r="K16" s="22">
        <f t="shared" si="8"/>
        <v>141675762.1230141</v>
      </c>
      <c r="L16" s="22">
        <f t="shared" si="8"/>
        <v>141675762.1230141</v>
      </c>
      <c r="M16" s="23">
        <f t="shared" si="2"/>
        <v>141675762.1230141</v>
      </c>
      <c r="N16" s="23">
        <f>M16-B16</f>
        <v>53933122.56837475</v>
      </c>
      <c r="O16" s="32"/>
      <c r="P16" s="23">
        <f>B16+C15+D14+E13+F12+G11+H10+I9+J8+K7+L6-SUM(P6:P15)</f>
        <v>128063605.31955385</v>
      </c>
      <c r="Q16" s="8">
        <v>2010</v>
      </c>
      <c r="R16" s="3"/>
    </row>
    <row r="17" spans="1:18" ht="12.75">
      <c r="A17" s="9"/>
      <c r="B17" s="4"/>
      <c r="C17" s="1"/>
      <c r="M17" s="23">
        <f>SUM(M6:M16)</f>
        <v>817853924.3091089</v>
      </c>
      <c r="N17" s="23">
        <f>SUM(N6:N16)</f>
        <v>76652426.86087728</v>
      </c>
      <c r="O17" s="32"/>
      <c r="P17" s="5"/>
      <c r="Q17" s="1"/>
      <c r="R17" s="3"/>
    </row>
    <row r="18" spans="1:18" ht="26.25" customHeight="1">
      <c r="A18" s="10" t="s">
        <v>6</v>
      </c>
      <c r="B18" s="2"/>
      <c r="C18" s="11">
        <f>IF(SUM(B6:B15)=0,1,SUM(C6:C15)/SUM(B6:B15))</f>
        <v>1.44850235511201</v>
      </c>
      <c r="D18" s="11">
        <f>IF(SUM(C6:C14)=0,1,SUM(D6:D14)/SUM(C6:C14))</f>
        <v>1.0668920399828117</v>
      </c>
      <c r="E18" s="11">
        <f>IF(SUM(D6:D13)=0,1,SUM(E6:E13)/SUM(D6:D13))</f>
        <v>1.0209926351441572</v>
      </c>
      <c r="F18" s="11">
        <f>IF(SUM(E6:E12)=0,1,SUM(F6:F12)/SUM(E6:E12))</f>
        <v>1.011221284868485</v>
      </c>
      <c r="G18" s="11">
        <f>IF(SUM(F6:F11)=0,1,SUM(G6:G11)/SUM(F6:F11))</f>
        <v>1.0081126328708478</v>
      </c>
      <c r="H18" s="11">
        <f>IF(SUM(G6:G10)=0,1,SUM(H6:H10)/SUM(G6:G10))</f>
        <v>1.0015283235663526</v>
      </c>
      <c r="I18" s="11">
        <f>IF(SUM(H6:H9)=0,1,SUM(I6:I9)/SUM(H6:H9))</f>
        <v>1.0011473044580947</v>
      </c>
      <c r="J18" s="11">
        <f>IF(SUM(I6:I8)=0,1,SUM(J6:J8)/SUM(I6:I8))</f>
        <v>1.0009014039375759</v>
      </c>
      <c r="K18" s="11">
        <f>IF(SUM(J6:J7)=0,1,SUM(K6:K7)/SUM(J6:J7))</f>
        <v>1.0002643637717956</v>
      </c>
      <c r="L18" s="11">
        <f>IF(SUM(K6:K6)=0,1,SUM(L6:L6)/SUM(K6:K6))</f>
        <v>1</v>
      </c>
      <c r="M18" s="14"/>
      <c r="N18" s="14"/>
      <c r="O18" s="32"/>
      <c r="P18" s="1"/>
      <c r="Q18" s="1"/>
      <c r="R18" s="3"/>
    </row>
    <row r="19" spans="1:17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2"/>
      <c r="P19" s="13"/>
      <c r="Q19" s="4"/>
    </row>
    <row r="21" spans="1:17" ht="38.25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4" t="s">
        <v>8</v>
      </c>
      <c r="N21" s="47" t="s">
        <v>33</v>
      </c>
      <c r="O21" s="32"/>
      <c r="P21" s="33" t="s">
        <v>0</v>
      </c>
      <c r="Q21" s="33"/>
    </row>
    <row r="22" spans="1:17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8"/>
      <c r="O22" s="32"/>
      <c r="P22" s="40" t="s">
        <v>4</v>
      </c>
      <c r="Q22" s="40" t="s">
        <v>7</v>
      </c>
    </row>
    <row r="23" spans="1:17" ht="20.25" customHeight="1">
      <c r="A23" s="34"/>
      <c r="B23" s="6">
        <v>0</v>
      </c>
      <c r="C23" s="7">
        <f aca="true" t="shared" si="9" ref="C23:L23">B23+1</f>
        <v>1</v>
      </c>
      <c r="D23" s="7">
        <f t="shared" si="9"/>
        <v>2</v>
      </c>
      <c r="E23" s="7">
        <f t="shared" si="9"/>
        <v>3</v>
      </c>
      <c r="F23" s="7">
        <f t="shared" si="9"/>
        <v>4</v>
      </c>
      <c r="G23" s="7">
        <f t="shared" si="9"/>
        <v>5</v>
      </c>
      <c r="H23" s="7">
        <f t="shared" si="9"/>
        <v>6</v>
      </c>
      <c r="I23" s="7">
        <f t="shared" si="9"/>
        <v>7</v>
      </c>
      <c r="J23" s="7">
        <f t="shared" si="9"/>
        <v>8</v>
      </c>
      <c r="K23" s="7">
        <f t="shared" si="9"/>
        <v>9</v>
      </c>
      <c r="L23" s="7">
        <f t="shared" si="9"/>
        <v>10</v>
      </c>
      <c r="M23" s="42"/>
      <c r="N23" s="46"/>
      <c r="O23" s="32"/>
      <c r="P23" s="41"/>
      <c r="Q23" s="41"/>
    </row>
    <row r="24" spans="1:17" ht="12.75">
      <c r="A24" s="8">
        <f aca="true" t="shared" si="10" ref="A24:A31">A25-1</f>
        <v>2000</v>
      </c>
      <c r="B24" s="20">
        <v>5060105.938122898</v>
      </c>
      <c r="C24" s="20">
        <v>7840778.722430599</v>
      </c>
      <c r="D24" s="20">
        <v>9219670.2079727</v>
      </c>
      <c r="E24" s="20">
        <v>9931120.306725698</v>
      </c>
      <c r="F24" s="20">
        <v>10487235.7201124</v>
      </c>
      <c r="G24" s="20">
        <v>10892391.266706606</v>
      </c>
      <c r="H24" s="20">
        <v>10967607.516706605</v>
      </c>
      <c r="I24" s="20">
        <v>11074069.289164146</v>
      </c>
      <c r="J24" s="20">
        <v>11125651.289164146</v>
      </c>
      <c r="K24" s="20">
        <v>11125651.289164146</v>
      </c>
      <c r="L24" s="20">
        <v>11146541.289164146</v>
      </c>
      <c r="M24" s="23">
        <f aca="true" t="shared" si="11" ref="M24:M34">L24</f>
        <v>11146541.289164146</v>
      </c>
      <c r="N24" s="23">
        <f>M24-L24</f>
        <v>0</v>
      </c>
      <c r="O24" s="32"/>
      <c r="P24" s="23">
        <f>B24</f>
        <v>5060105.938122898</v>
      </c>
      <c r="Q24" s="8">
        <f aca="true" t="shared" si="12" ref="Q24:Q31">Q25-1</f>
        <v>2000</v>
      </c>
    </row>
    <row r="25" spans="1:17" ht="12.75">
      <c r="A25" s="8">
        <f t="shared" si="10"/>
        <v>2001</v>
      </c>
      <c r="B25" s="20">
        <v>3282059.2884214004</v>
      </c>
      <c r="C25" s="20">
        <v>7489537.806743301</v>
      </c>
      <c r="D25" s="20">
        <v>9471715.1908049</v>
      </c>
      <c r="E25" s="20">
        <v>11605513.359758101</v>
      </c>
      <c r="F25" s="20">
        <v>12832383.618689986</v>
      </c>
      <c r="G25" s="20">
        <v>14067034.204180935</v>
      </c>
      <c r="H25" s="20">
        <v>14547605.74772783</v>
      </c>
      <c r="I25" s="20">
        <v>14717844.127727829</v>
      </c>
      <c r="J25" s="20">
        <v>14732044.90772783</v>
      </c>
      <c r="K25" s="20">
        <v>14733387.30772783</v>
      </c>
      <c r="L25" s="22">
        <f>K25*L36</f>
        <v>14761051.347599203</v>
      </c>
      <c r="M25" s="23">
        <f t="shared" si="11"/>
        <v>14761051.347599203</v>
      </c>
      <c r="N25" s="23">
        <f>M25-K25</f>
        <v>27664.039871372283</v>
      </c>
      <c r="O25" s="32"/>
      <c r="P25" s="23">
        <f>B25+C24-SUM(P24:P24)</f>
        <v>6062732.072729101</v>
      </c>
      <c r="Q25" s="8">
        <f t="shared" si="12"/>
        <v>2001</v>
      </c>
    </row>
    <row r="26" spans="1:17" ht="12.75">
      <c r="A26" s="8">
        <f t="shared" si="10"/>
        <v>2002</v>
      </c>
      <c r="B26" s="20">
        <v>5522861.442166981</v>
      </c>
      <c r="C26" s="20">
        <v>9614291.882299554</v>
      </c>
      <c r="D26" s="20">
        <v>13723722.234291453</v>
      </c>
      <c r="E26" s="20">
        <v>15802994.46699145</v>
      </c>
      <c r="F26" s="20">
        <v>17134432.85279145</v>
      </c>
      <c r="G26" s="20">
        <v>18878521.26707514</v>
      </c>
      <c r="H26" s="20">
        <v>19904385.387297057</v>
      </c>
      <c r="I26" s="20">
        <v>20065008.857297055</v>
      </c>
      <c r="J26" s="20">
        <v>20146331.277297057</v>
      </c>
      <c r="K26" s="22">
        <f>J26*K36</f>
        <v>20147377.17229484</v>
      </c>
      <c r="L26" s="22">
        <f>K26*L36</f>
        <v>20185206.751722623</v>
      </c>
      <c r="M26" s="23">
        <f t="shared" si="11"/>
        <v>20185206.751722623</v>
      </c>
      <c r="N26" s="23">
        <f>M26-J26</f>
        <v>38875.47442556545</v>
      </c>
      <c r="O26" s="32"/>
      <c r="P26" s="23">
        <f>B26+C25+D24-SUM(P24:P25)</f>
        <v>11109231.446030984</v>
      </c>
      <c r="Q26" s="8">
        <f t="shared" si="12"/>
        <v>2002</v>
      </c>
    </row>
    <row r="27" spans="1:17" ht="12.75">
      <c r="A27" s="8">
        <f t="shared" si="10"/>
        <v>2003</v>
      </c>
      <c r="B27" s="20">
        <v>7169069.004961215</v>
      </c>
      <c r="C27" s="20">
        <v>14752305.287073018</v>
      </c>
      <c r="D27" s="20">
        <v>17609069.339368947</v>
      </c>
      <c r="E27" s="20">
        <v>20223404.406968944</v>
      </c>
      <c r="F27" s="20">
        <v>22858042.91112376</v>
      </c>
      <c r="G27" s="20">
        <v>23998043.393860772</v>
      </c>
      <c r="H27" s="20">
        <v>24223858.41839677</v>
      </c>
      <c r="I27" s="20">
        <v>24495751.07619677</v>
      </c>
      <c r="J27" s="22">
        <f>I27*J36</f>
        <v>24574331.412218194</v>
      </c>
      <c r="K27" s="22">
        <f>J27*K36</f>
        <v>24575607.186449453</v>
      </c>
      <c r="L27" s="22">
        <f>K27*L36</f>
        <v>24621751.400462788</v>
      </c>
      <c r="M27" s="23">
        <f t="shared" si="11"/>
        <v>24621751.400462788</v>
      </c>
      <c r="N27" s="23">
        <f>M27-I27</f>
        <v>126000.32426601648</v>
      </c>
      <c r="O27" s="32"/>
      <c r="P27" s="23">
        <f>B27+C26+D25+E24-SUM(P24:P26)</f>
        <v>13954126.927908383</v>
      </c>
      <c r="Q27" s="8">
        <f t="shared" si="12"/>
        <v>2003</v>
      </c>
    </row>
    <row r="28" spans="1:17" ht="12.75">
      <c r="A28" s="8">
        <f t="shared" si="10"/>
        <v>2004</v>
      </c>
      <c r="B28" s="20">
        <v>11631541.649831079</v>
      </c>
      <c r="C28" s="20">
        <v>22393305.952845283</v>
      </c>
      <c r="D28" s="20">
        <v>27326000.687386017</v>
      </c>
      <c r="E28" s="20">
        <v>31954785.36270605</v>
      </c>
      <c r="F28" s="20">
        <v>35018460.068339504</v>
      </c>
      <c r="G28" s="20">
        <v>38007688.65413907</v>
      </c>
      <c r="H28" s="20">
        <v>39368903.87213907</v>
      </c>
      <c r="I28" s="22">
        <f>H28*I36</f>
        <v>39769818.31172381</v>
      </c>
      <c r="J28" s="22">
        <f>I28*J36</f>
        <v>39897396.587512344</v>
      </c>
      <c r="K28" s="22">
        <f>J28*K36</f>
        <v>39899467.85731036</v>
      </c>
      <c r="L28" s="22">
        <f>K28*L36</f>
        <v>39974384.80930498</v>
      </c>
      <c r="M28" s="23">
        <f t="shared" si="11"/>
        <v>39974384.80930498</v>
      </c>
      <c r="N28" s="23">
        <f>M28-H28</f>
        <v>605480.937165916</v>
      </c>
      <c r="O28" s="32"/>
      <c r="P28" s="23">
        <f>B28+C27+D26+E25+F24-SUM(P24:P27)</f>
        <v>26014121.866274685</v>
      </c>
      <c r="Q28" s="8">
        <f t="shared" si="12"/>
        <v>2004</v>
      </c>
    </row>
    <row r="29" spans="1:17" ht="12.75">
      <c r="A29" s="8">
        <f t="shared" si="10"/>
        <v>2005</v>
      </c>
      <c r="B29" s="20">
        <v>14773010.571278594</v>
      </c>
      <c r="C29" s="20">
        <v>28516496.186714735</v>
      </c>
      <c r="D29" s="20">
        <v>36734341.6602228</v>
      </c>
      <c r="E29" s="20">
        <v>42308153.540908806</v>
      </c>
      <c r="F29" s="20">
        <v>45772716.54976237</v>
      </c>
      <c r="G29" s="20">
        <v>49152288.29157189</v>
      </c>
      <c r="H29" s="22">
        <f>G29*H36</f>
        <v>50623778.8958054</v>
      </c>
      <c r="I29" s="22">
        <f>H29*I36</f>
        <v>51139307.70025447</v>
      </c>
      <c r="J29" s="22">
        <f>I29*J36</f>
        <v>51303358.35420212</v>
      </c>
      <c r="K29" s="22">
        <f>J29*K36</f>
        <v>51306021.76349157</v>
      </c>
      <c r="L29" s="22">
        <f>K29*L36</f>
        <v>51402356.150286816</v>
      </c>
      <c r="M29" s="23">
        <f t="shared" si="11"/>
        <v>51402356.150286816</v>
      </c>
      <c r="N29" s="23">
        <f>M29-G29</f>
        <v>2250067.8587149233</v>
      </c>
      <c r="O29" s="32"/>
      <c r="P29" s="23">
        <f>B29+C28+D27+E26+F25+G24-SUM(P24:P28)</f>
        <v>32102836.964814804</v>
      </c>
      <c r="Q29" s="8">
        <f t="shared" si="12"/>
        <v>2005</v>
      </c>
    </row>
    <row r="30" spans="1:17" ht="12.75">
      <c r="A30" s="8">
        <f t="shared" si="10"/>
        <v>2006</v>
      </c>
      <c r="B30" s="20">
        <v>16115227.279396199</v>
      </c>
      <c r="C30" s="20">
        <v>44076566.58957811</v>
      </c>
      <c r="D30" s="20">
        <v>61081250.711822554</v>
      </c>
      <c r="E30" s="20">
        <v>67293973.08658901</v>
      </c>
      <c r="F30" s="20">
        <v>71353208.8201415</v>
      </c>
      <c r="G30" s="22">
        <f aca="true" t="shared" si="13" ref="G30:L30">F30*G36</f>
        <v>76746762.7424122</v>
      </c>
      <c r="H30" s="22">
        <f t="shared" si="13"/>
        <v>79044359.54219663</v>
      </c>
      <c r="I30" s="22">
        <f t="shared" si="13"/>
        <v>79849310.20099874</v>
      </c>
      <c r="J30" s="22">
        <f t="shared" si="13"/>
        <v>80105460.15970609</v>
      </c>
      <c r="K30" s="22">
        <f t="shared" si="13"/>
        <v>80109618.82755102</v>
      </c>
      <c r="L30" s="22">
        <f t="shared" si="13"/>
        <v>80260036.0834772</v>
      </c>
      <c r="M30" s="23">
        <f t="shared" si="11"/>
        <v>80260036.0834772</v>
      </c>
      <c r="N30" s="23">
        <f>M30-F30</f>
        <v>8906827.263335705</v>
      </c>
      <c r="O30" s="32"/>
      <c r="P30" s="23">
        <f>B30+C29+D28+E27+F26+G25+H24-SUM(P24:P29)</f>
        <v>40047047.91826405</v>
      </c>
      <c r="Q30" s="8">
        <f t="shared" si="12"/>
        <v>2006</v>
      </c>
    </row>
    <row r="31" spans="1:17" ht="12.75">
      <c r="A31" s="8">
        <f t="shared" si="10"/>
        <v>2007</v>
      </c>
      <c r="B31" s="20">
        <v>20543867.922336247</v>
      </c>
      <c r="C31" s="20">
        <v>62417138.77638433</v>
      </c>
      <c r="D31" s="20">
        <v>80914007.7144241</v>
      </c>
      <c r="E31" s="20">
        <v>89225721.87660329</v>
      </c>
      <c r="F31" s="22">
        <f aca="true" t="shared" si="14" ref="F31:L31">E31*F36</f>
        <v>96546129.79414839</v>
      </c>
      <c r="G31" s="22">
        <f t="shared" si="14"/>
        <v>103844004.20851243</v>
      </c>
      <c r="H31" s="22">
        <f t="shared" si="14"/>
        <v>106952821.3523322</v>
      </c>
      <c r="I31" s="22">
        <f t="shared" si="14"/>
        <v>108041978.68761739</v>
      </c>
      <c r="J31" s="22">
        <f t="shared" si="14"/>
        <v>108388568.38651185</v>
      </c>
      <c r="K31" s="22">
        <f t="shared" si="14"/>
        <v>108394195.36940676</v>
      </c>
      <c r="L31" s="22">
        <f t="shared" si="14"/>
        <v>108597720.95927243</v>
      </c>
      <c r="M31" s="23">
        <f t="shared" si="11"/>
        <v>108597720.95927243</v>
      </c>
      <c r="N31" s="23">
        <f>M31-E31</f>
        <v>19371999.08266914</v>
      </c>
      <c r="O31" s="32"/>
      <c r="P31" s="23">
        <f>B31+C30+D29+E28+F27+G26+H25+I24-SUM(P24:P30)</f>
        <v>66317597.615789205</v>
      </c>
      <c r="Q31" s="8">
        <f t="shared" si="12"/>
        <v>2007</v>
      </c>
    </row>
    <row r="32" spans="1:17" ht="12.75">
      <c r="A32" s="8">
        <v>2008</v>
      </c>
      <c r="B32" s="20">
        <v>28468440.87705649</v>
      </c>
      <c r="C32" s="20">
        <v>73061077.95706955</v>
      </c>
      <c r="D32" s="20">
        <v>91060762.90970731</v>
      </c>
      <c r="E32" s="22">
        <f aca="true" t="shared" si="15" ref="E32:L32">D32*E36</f>
        <v>102534360.955147</v>
      </c>
      <c r="F32" s="22">
        <f t="shared" si="15"/>
        <v>110946658.7989743</v>
      </c>
      <c r="G32" s="22">
        <f t="shared" si="15"/>
        <v>119333062.1103713</v>
      </c>
      <c r="H32" s="22">
        <f t="shared" si="15"/>
        <v>122905581.02603559</v>
      </c>
      <c r="I32" s="22">
        <f t="shared" si="15"/>
        <v>124157193.7785502</v>
      </c>
      <c r="J32" s="22">
        <f t="shared" si="15"/>
        <v>124555479.74970688</v>
      </c>
      <c r="K32" s="22">
        <f t="shared" si="15"/>
        <v>124561946.0363684</v>
      </c>
      <c r="L32" s="22">
        <f t="shared" si="15"/>
        <v>124795828.88826346</v>
      </c>
      <c r="M32" s="23">
        <f t="shared" si="11"/>
        <v>124795828.88826346</v>
      </c>
      <c r="N32" s="23">
        <f>M32-D32</f>
        <v>33735065.978556156</v>
      </c>
      <c r="O32" s="32"/>
      <c r="P32" s="23">
        <f>B32+C31+D30+E29+F28+G27+H26+I25+J24-SUM(P24:P31)</f>
        <v>98371567.4226273</v>
      </c>
      <c r="Q32" s="8">
        <v>2008</v>
      </c>
    </row>
    <row r="33" spans="1:17" ht="12.75">
      <c r="A33" s="8">
        <v>2009</v>
      </c>
      <c r="B33" s="20">
        <v>46347322.1873128</v>
      </c>
      <c r="C33" s="20">
        <v>84488787.38651507</v>
      </c>
      <c r="D33" s="22">
        <f aca="true" t="shared" si="16" ref="D33:L33">C33*D36</f>
        <v>108562779.75875124</v>
      </c>
      <c r="E33" s="22">
        <f t="shared" si="16"/>
        <v>122241620.76387885</v>
      </c>
      <c r="F33" s="22">
        <f t="shared" si="16"/>
        <v>132270775.02200867</v>
      </c>
      <c r="G33" s="22">
        <f t="shared" si="16"/>
        <v>142269057.77927074</v>
      </c>
      <c r="H33" s="22">
        <f t="shared" si="16"/>
        <v>146528220.25312138</v>
      </c>
      <c r="I33" s="22">
        <f t="shared" si="16"/>
        <v>148020394.87644646</v>
      </c>
      <c r="J33" s="22">
        <f t="shared" si="16"/>
        <v>148495232.01580316</v>
      </c>
      <c r="K33" s="22">
        <f t="shared" si="16"/>
        <v>148502941.13257596</v>
      </c>
      <c r="L33" s="22">
        <f t="shared" si="16"/>
        <v>148781776.6236075</v>
      </c>
      <c r="M33" s="23">
        <f t="shared" si="11"/>
        <v>148781776.6236075</v>
      </c>
      <c r="N33" s="23">
        <f>M33-C33</f>
        <v>64292989.23709242</v>
      </c>
      <c r="O33" s="32"/>
      <c r="P33" s="23">
        <f>B33+C32+D31+E30+F29+G28+H27+I26+J25+K24-SUM(P24:P32)</f>
        <v>122503981.44932127</v>
      </c>
      <c r="Q33" s="8">
        <v>2009</v>
      </c>
    </row>
    <row r="34" spans="1:17" ht="12.75">
      <c r="A34" s="8">
        <v>2010</v>
      </c>
      <c r="B34" s="20">
        <v>31580131.334638257</v>
      </c>
      <c r="C34" s="22">
        <f aca="true" t="shared" si="17" ref="C34:L34">B34*C36</f>
        <v>70477978.22611263</v>
      </c>
      <c r="D34" s="22">
        <f t="shared" si="17"/>
        <v>90559770.8841626</v>
      </c>
      <c r="E34" s="22">
        <f t="shared" si="17"/>
        <v>101970244.25393084</v>
      </c>
      <c r="F34" s="22">
        <f t="shared" si="17"/>
        <v>110336259.87914282</v>
      </c>
      <c r="G34" s="22">
        <f t="shared" si="17"/>
        <v>118676523.43673414</v>
      </c>
      <c r="H34" s="22">
        <f t="shared" si="17"/>
        <v>122229387.30635373</v>
      </c>
      <c r="I34" s="22">
        <f t="shared" si="17"/>
        <v>123474114.01939268</v>
      </c>
      <c r="J34" s="22">
        <f t="shared" si="17"/>
        <v>123870208.72738552</v>
      </c>
      <c r="K34" s="22">
        <f t="shared" si="17"/>
        <v>123876639.43826282</v>
      </c>
      <c r="L34" s="22">
        <f t="shared" si="17"/>
        <v>124109235.52909893</v>
      </c>
      <c r="M34" s="23">
        <f t="shared" si="11"/>
        <v>124109235.52909893</v>
      </c>
      <c r="N34" s="23">
        <f>M34-B34</f>
        <v>92529104.19446068</v>
      </c>
      <c r="O34" s="32"/>
      <c r="P34" s="23">
        <f>B34+C33+D32+E31+F30+G29+H28+I27+J26+K25+L24-SUM(P24:P33)</f>
        <v>105208465.81981957</v>
      </c>
      <c r="Q34" s="8">
        <v>2010</v>
      </c>
    </row>
    <row r="35" spans="1:17" ht="12.75">
      <c r="A35" s="9"/>
      <c r="B35" s="4"/>
      <c r="C35" s="1"/>
      <c r="M35" s="23">
        <f>SUM(M24:M34)</f>
        <v>748635889.8322601</v>
      </c>
      <c r="N35" s="23">
        <f>SUM(N24:N34)</f>
        <v>221884074.3905579</v>
      </c>
      <c r="O35" s="32"/>
      <c r="P35" s="5"/>
      <c r="Q35" s="1"/>
    </row>
    <row r="36" spans="1:17" ht="25.5">
      <c r="A36" s="10" t="s">
        <v>6</v>
      </c>
      <c r="B36" s="2"/>
      <c r="C36" s="11">
        <f>IF(SUM(B24:B33)=0,1,SUM(C24:C33)/SUM(B24:B33))</f>
        <v>2.2317189716310577</v>
      </c>
      <c r="D36" s="11">
        <f>IF(SUM(C24:C32)=0,1,SUM(D24:D32)/SUM(C24:C32))</f>
        <v>1.2849371273622816</v>
      </c>
      <c r="E36" s="11">
        <f>IF(SUM(D24:D31)=0,1,SUM(E24:E31)/SUM(D24:D31))</f>
        <v>1.1259993621711308</v>
      </c>
      <c r="F36" s="11">
        <f>IF(SUM(E24:E30)=0,1,SUM(F24:F30)/SUM(E24:E30))</f>
        <v>1.082043695064401</v>
      </c>
      <c r="G36" s="11">
        <f>IF(SUM(F24:F29)=0,1,SUM(G24:G29)/SUM(F24:F29))</f>
        <v>1.075589507626295</v>
      </c>
      <c r="H36" s="11">
        <f>IF(SUM(G24:G28)=0,1,SUM(H24:H28)/SUM(G24:G28))</f>
        <v>1.0299373773913558</v>
      </c>
      <c r="I36" s="11">
        <f>IF(SUM(H24:H27)=0,1,SUM(I24:I27)/SUM(H24:H27))</f>
        <v>1.0101835306587865</v>
      </c>
      <c r="J36" s="11">
        <f>IF(SUM(I24:I26)=0,1,SUM(J24:J26)/SUM(I24:I26))</f>
        <v>1.0032079169884194</v>
      </c>
      <c r="K36" s="11">
        <f>IF(SUM(J24:J25)=0,1,SUM(K24:K25)/SUM(J24:J25))</f>
        <v>1.0000519149111264</v>
      </c>
      <c r="L36" s="11">
        <f>IF(SUM(K24:K24)=0,1,SUM(L24:L24)/SUM(K24:K24))</f>
        <v>1.00187764288643</v>
      </c>
      <c r="M36" s="14"/>
      <c r="N36" s="14"/>
      <c r="O36" s="32"/>
      <c r="P36" s="1"/>
      <c r="Q36" s="1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/>
      <c r="P37" s="13"/>
      <c r="Q37" s="4"/>
    </row>
  </sheetData>
  <sheetProtection selectLockedCells="1"/>
  <mergeCells count="19">
    <mergeCell ref="A22:A23"/>
    <mergeCell ref="B22:L22"/>
    <mergeCell ref="A21:L21"/>
    <mergeCell ref="M21:M23"/>
    <mergeCell ref="A2:N2"/>
    <mergeCell ref="O3:O19"/>
    <mergeCell ref="M3:M5"/>
    <mergeCell ref="Q22:Q23"/>
    <mergeCell ref="O21:O37"/>
    <mergeCell ref="P4:P5"/>
    <mergeCell ref="P21:Q21"/>
    <mergeCell ref="P22:P23"/>
    <mergeCell ref="N21:N23"/>
    <mergeCell ref="N3:N5"/>
    <mergeCell ref="P3:Q3"/>
    <mergeCell ref="Q4:Q5"/>
    <mergeCell ref="A4:A5"/>
    <mergeCell ref="B4:L4"/>
    <mergeCell ref="A3:L3"/>
  </mergeCells>
  <printOptions/>
  <pageMargins left="0.52" right="0.2" top="0.34" bottom="0.35" header="0.22" footer="0.16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R27" sqref="R27"/>
    </sheetView>
  </sheetViews>
  <sheetFormatPr defaultColWidth="9.140625" defaultRowHeight="12.75"/>
  <cols>
    <col min="1" max="1" width="11.28125" style="0" customWidth="1"/>
    <col min="13" max="13" width="11.00390625" style="0" customWidth="1"/>
    <col min="14" max="14" width="15.140625" style="0" customWidth="1"/>
    <col min="15" max="15" width="3.140625" style="0" customWidth="1"/>
    <col min="16" max="16" width="11.57421875" style="0" customWidth="1"/>
    <col min="17" max="17" width="8.421875" style="0" customWidth="1"/>
  </cols>
  <sheetData>
    <row r="1" spans="9:17" ht="12.75">
      <c r="I1" s="1"/>
      <c r="J1" s="1"/>
      <c r="K1" s="1"/>
      <c r="L1" s="1"/>
      <c r="M1" s="1"/>
      <c r="N1" s="1"/>
      <c r="O1" s="1"/>
      <c r="P1" s="16" t="s">
        <v>25</v>
      </c>
      <c r="Q1" s="1"/>
    </row>
    <row r="2" spans="1:16" ht="39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</row>
    <row r="3" spans="1:17" ht="38.2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21</v>
      </c>
      <c r="N3" s="47" t="s">
        <v>34</v>
      </c>
      <c r="O3" s="32"/>
      <c r="P3" s="33" t="s">
        <v>0</v>
      </c>
      <c r="Q3" s="33"/>
    </row>
    <row r="4" spans="1:17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2"/>
      <c r="N4" s="48"/>
      <c r="O4" s="32"/>
      <c r="P4" s="40" t="s">
        <v>4</v>
      </c>
      <c r="Q4" s="40" t="s">
        <v>7</v>
      </c>
    </row>
    <row r="5" spans="1:17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2"/>
      <c r="N5" s="46"/>
      <c r="O5" s="32"/>
      <c r="P5" s="41"/>
      <c r="Q5" s="41"/>
    </row>
    <row r="6" spans="1:17" ht="12.75">
      <c r="A6" s="8">
        <f aca="true" t="shared" si="1" ref="A6:A13">A7-1</f>
        <v>2000</v>
      </c>
      <c r="B6" s="20">
        <v>17923</v>
      </c>
      <c r="C6" s="20">
        <v>20141</v>
      </c>
      <c r="D6" s="20">
        <v>20652</v>
      </c>
      <c r="E6" s="20">
        <v>21130</v>
      </c>
      <c r="F6" s="20">
        <v>21231</v>
      </c>
      <c r="G6" s="20">
        <v>21304</v>
      </c>
      <c r="H6" s="20">
        <v>21313</v>
      </c>
      <c r="I6" s="20">
        <v>21329</v>
      </c>
      <c r="J6" s="20">
        <v>21331</v>
      </c>
      <c r="K6" s="20">
        <v>21331</v>
      </c>
      <c r="L6" s="20">
        <v>21331</v>
      </c>
      <c r="M6" s="23">
        <f aca="true" t="shared" si="2" ref="M6:M16">L6</f>
        <v>21331</v>
      </c>
      <c r="N6" s="23">
        <f>M6-L6</f>
        <v>0</v>
      </c>
      <c r="O6" s="32"/>
      <c r="P6" s="23">
        <f>B6</f>
        <v>17923</v>
      </c>
      <c r="Q6" s="8">
        <f aca="true" t="shared" si="3" ref="Q6:Q13">Q7-1</f>
        <v>2000</v>
      </c>
    </row>
    <row r="7" spans="1:17" ht="12.75">
      <c r="A7" s="8">
        <f t="shared" si="1"/>
        <v>2001</v>
      </c>
      <c r="B7" s="20">
        <v>33070</v>
      </c>
      <c r="C7" s="20">
        <v>38332</v>
      </c>
      <c r="D7" s="20">
        <v>39161</v>
      </c>
      <c r="E7" s="20">
        <v>39690</v>
      </c>
      <c r="F7" s="20">
        <v>39836</v>
      </c>
      <c r="G7" s="20">
        <v>39931</v>
      </c>
      <c r="H7" s="20">
        <v>39942</v>
      </c>
      <c r="I7" s="20">
        <v>39946</v>
      </c>
      <c r="J7" s="20">
        <v>39947</v>
      </c>
      <c r="K7" s="20">
        <v>39952</v>
      </c>
      <c r="L7" s="22">
        <f>K7*L18</f>
        <v>39952</v>
      </c>
      <c r="M7" s="23">
        <f t="shared" si="2"/>
        <v>39952</v>
      </c>
      <c r="N7" s="23">
        <f>M7-K7</f>
        <v>0</v>
      </c>
      <c r="O7" s="32"/>
      <c r="P7" s="23">
        <f>B7+C6-SUM(P6:P6)</f>
        <v>35288</v>
      </c>
      <c r="Q7" s="8">
        <f t="shared" si="3"/>
        <v>2001</v>
      </c>
    </row>
    <row r="8" spans="1:17" ht="12.75">
      <c r="A8" s="8">
        <f t="shared" si="1"/>
        <v>2002</v>
      </c>
      <c r="B8" s="20">
        <v>31542</v>
      </c>
      <c r="C8" s="20">
        <v>36640</v>
      </c>
      <c r="D8" s="20">
        <v>37435</v>
      </c>
      <c r="E8" s="20">
        <v>37881</v>
      </c>
      <c r="F8" s="20">
        <v>37991</v>
      </c>
      <c r="G8" s="20">
        <v>38058</v>
      </c>
      <c r="H8" s="20">
        <v>38067</v>
      </c>
      <c r="I8" s="20">
        <v>38068</v>
      </c>
      <c r="J8" s="20">
        <v>38076</v>
      </c>
      <c r="K8" s="22">
        <f>J8*K18</f>
        <v>38079.10682463527</v>
      </c>
      <c r="L8" s="22">
        <f>K8*L18</f>
        <v>38079.10682463527</v>
      </c>
      <c r="M8" s="23">
        <f t="shared" si="2"/>
        <v>38079.10682463527</v>
      </c>
      <c r="N8" s="23">
        <f>M8-J8</f>
        <v>3.1068246352733695</v>
      </c>
      <c r="O8" s="32"/>
      <c r="P8" s="23">
        <f>B8+C7+D6-SUM(P6:P7)</f>
        <v>37315</v>
      </c>
      <c r="Q8" s="8">
        <f t="shared" si="3"/>
        <v>2002</v>
      </c>
    </row>
    <row r="9" spans="1:17" ht="12.75">
      <c r="A9" s="8">
        <f t="shared" si="1"/>
        <v>2003</v>
      </c>
      <c r="B9" s="20">
        <v>32194</v>
      </c>
      <c r="C9" s="20">
        <v>37755</v>
      </c>
      <c r="D9" s="20">
        <v>38656</v>
      </c>
      <c r="E9" s="20">
        <v>39510</v>
      </c>
      <c r="F9" s="20">
        <v>39739</v>
      </c>
      <c r="G9" s="20">
        <v>39810</v>
      </c>
      <c r="H9" s="20">
        <v>39817</v>
      </c>
      <c r="I9" s="20">
        <v>39825</v>
      </c>
      <c r="J9" s="22">
        <f>I9*J18</f>
        <v>39829.409721872704</v>
      </c>
      <c r="K9" s="22">
        <f>J9*K18</f>
        <v>39832.659616592005</v>
      </c>
      <c r="L9" s="22">
        <f>K9*L18</f>
        <v>39832.659616592005</v>
      </c>
      <c r="M9" s="23">
        <f t="shared" si="2"/>
        <v>39832.659616592005</v>
      </c>
      <c r="N9" s="23">
        <f>M9-I9</f>
        <v>7.659616592005477</v>
      </c>
      <c r="O9" s="32"/>
      <c r="P9" s="23">
        <f>B9+C8+D7+E6-SUM(P6:P8)</f>
        <v>38599</v>
      </c>
      <c r="Q9" s="8">
        <f t="shared" si="3"/>
        <v>2003</v>
      </c>
    </row>
    <row r="10" spans="1:17" ht="12.75">
      <c r="A10" s="8">
        <f t="shared" si="1"/>
        <v>2004</v>
      </c>
      <c r="B10" s="20">
        <v>37127</v>
      </c>
      <c r="C10" s="20">
        <v>45756</v>
      </c>
      <c r="D10" s="20">
        <v>48557</v>
      </c>
      <c r="E10" s="20">
        <v>49294</v>
      </c>
      <c r="F10" s="20">
        <v>49517</v>
      </c>
      <c r="G10" s="20">
        <v>49629</v>
      </c>
      <c r="H10" s="20">
        <v>49647</v>
      </c>
      <c r="I10" s="22">
        <f>H10*I18</f>
        <v>49657.34765953471</v>
      </c>
      <c r="J10" s="22">
        <f>I10*J18</f>
        <v>49662.84609248173</v>
      </c>
      <c r="K10" s="22">
        <f>J10*K18</f>
        <v>49666.89834990629</v>
      </c>
      <c r="L10" s="22">
        <f>K10*L18</f>
        <v>49666.89834990629</v>
      </c>
      <c r="M10" s="23">
        <f t="shared" si="2"/>
        <v>49666.89834990629</v>
      </c>
      <c r="N10" s="23">
        <f>M10-H10</f>
        <v>19.898349906288786</v>
      </c>
      <c r="O10" s="32"/>
      <c r="P10" s="23">
        <f>B10+C9+D8+E7+F6-SUM(P6:P9)</f>
        <v>44113</v>
      </c>
      <c r="Q10" s="8">
        <f t="shared" si="3"/>
        <v>2004</v>
      </c>
    </row>
    <row r="11" spans="1:17" ht="12.75">
      <c r="A11" s="8">
        <f t="shared" si="1"/>
        <v>2005</v>
      </c>
      <c r="B11" s="20">
        <v>41884</v>
      </c>
      <c r="C11" s="20">
        <v>52921</v>
      </c>
      <c r="D11" s="20">
        <v>58655</v>
      </c>
      <c r="E11" s="20">
        <v>59569</v>
      </c>
      <c r="F11" s="20">
        <v>59836</v>
      </c>
      <c r="G11" s="20">
        <v>59936</v>
      </c>
      <c r="H11" s="22">
        <f>G11*H18</f>
        <v>59953.14888837081</v>
      </c>
      <c r="I11" s="22">
        <f>H11*I18</f>
        <v>59965.64460357476</v>
      </c>
      <c r="J11" s="22">
        <f>I11*J18</f>
        <v>59972.28444826074</v>
      </c>
      <c r="K11" s="22">
        <f>J11*K18</f>
        <v>59977.177907940255</v>
      </c>
      <c r="L11" s="22">
        <f>K11*L18</f>
        <v>59977.177907940255</v>
      </c>
      <c r="M11" s="23">
        <f t="shared" si="2"/>
        <v>59977.177907940255</v>
      </c>
      <c r="N11" s="23">
        <f>M11-G11</f>
        <v>41.177907940254954</v>
      </c>
      <c r="O11" s="32"/>
      <c r="P11" s="23">
        <f>B11+C10+D9+E8+F7+G6-SUM(P6:P10)</f>
        <v>52079</v>
      </c>
      <c r="Q11" s="8">
        <f t="shared" si="3"/>
        <v>2005</v>
      </c>
    </row>
    <row r="12" spans="1:17" ht="12.75">
      <c r="A12" s="8">
        <f t="shared" si="1"/>
        <v>2006</v>
      </c>
      <c r="B12" s="20">
        <v>45566</v>
      </c>
      <c r="C12" s="20">
        <v>60862</v>
      </c>
      <c r="D12" s="20">
        <v>64855</v>
      </c>
      <c r="E12" s="20">
        <v>65539</v>
      </c>
      <c r="F12" s="20">
        <v>65838</v>
      </c>
      <c r="G12" s="22">
        <f aca="true" t="shared" si="4" ref="G12:L12">F12*G18</f>
        <v>65975.43334273624</v>
      </c>
      <c r="H12" s="22">
        <f t="shared" si="4"/>
        <v>65994.3102337802</v>
      </c>
      <c r="I12" s="22">
        <f t="shared" si="4"/>
        <v>66008.06507603708</v>
      </c>
      <c r="J12" s="22">
        <f t="shared" si="4"/>
        <v>66015.3739827123</v>
      </c>
      <c r="K12" s="22">
        <f t="shared" si="4"/>
        <v>66020.76053041154</v>
      </c>
      <c r="L12" s="22">
        <f t="shared" si="4"/>
        <v>66020.76053041154</v>
      </c>
      <c r="M12" s="23">
        <f t="shared" si="2"/>
        <v>66020.76053041154</v>
      </c>
      <c r="N12" s="23">
        <f>M12-F12</f>
        <v>182.76053041154228</v>
      </c>
      <c r="O12" s="32"/>
      <c r="P12" s="23">
        <f>B12+C11+D10+E9+F8+G7+H6-SUM(P6:P11)</f>
        <v>60472</v>
      </c>
      <c r="Q12" s="8">
        <f t="shared" si="3"/>
        <v>2006</v>
      </c>
    </row>
    <row r="13" spans="1:17" ht="12.75">
      <c r="A13" s="8">
        <f t="shared" si="1"/>
        <v>2007</v>
      </c>
      <c r="B13" s="20">
        <v>50481</v>
      </c>
      <c r="C13" s="20">
        <v>68349</v>
      </c>
      <c r="D13" s="20">
        <v>70200</v>
      </c>
      <c r="E13" s="20">
        <v>70847</v>
      </c>
      <c r="F13" s="22">
        <f aca="true" t="shared" si="5" ref="F13:L13">E13*F18</f>
        <v>71158.6141203341</v>
      </c>
      <c r="G13" s="22">
        <f t="shared" si="5"/>
        <v>71307.15396363183</v>
      </c>
      <c r="H13" s="22">
        <f t="shared" si="5"/>
        <v>71327.55636658435</v>
      </c>
      <c r="I13" s="22">
        <f t="shared" si="5"/>
        <v>71342.42278890038</v>
      </c>
      <c r="J13" s="22">
        <f t="shared" si="5"/>
        <v>71350.32235556011</v>
      </c>
      <c r="K13" s="22">
        <f t="shared" si="5"/>
        <v>71356.14421025148</v>
      </c>
      <c r="L13" s="22">
        <f t="shared" si="5"/>
        <v>71356.14421025148</v>
      </c>
      <c r="M13" s="23">
        <f t="shared" si="2"/>
        <v>71356.14421025148</v>
      </c>
      <c r="N13" s="23">
        <f>M13-E13</f>
        <v>509.14421025148476</v>
      </c>
      <c r="O13" s="32"/>
      <c r="P13" s="23">
        <f>B13+C12+D11+E10+F9+G8+H7+I6-SUM(P6:P12)</f>
        <v>72571</v>
      </c>
      <c r="Q13" s="8">
        <f t="shared" si="3"/>
        <v>2007</v>
      </c>
    </row>
    <row r="14" spans="1:17" ht="12.75">
      <c r="A14" s="8">
        <v>2008</v>
      </c>
      <c r="B14" s="20">
        <v>57697</v>
      </c>
      <c r="C14" s="20">
        <v>74493</v>
      </c>
      <c r="D14" s="20">
        <v>76632</v>
      </c>
      <c r="E14" s="22">
        <f aca="true" t="shared" si="6" ref="E14:L14">D14*E18</f>
        <v>77703.75496799067</v>
      </c>
      <c r="F14" s="22">
        <f t="shared" si="6"/>
        <v>78045.5279047559</v>
      </c>
      <c r="G14" s="22">
        <f t="shared" si="6"/>
        <v>78208.44381632013</v>
      </c>
      <c r="H14" s="22">
        <f t="shared" si="6"/>
        <v>78230.82081633115</v>
      </c>
      <c r="I14" s="22">
        <f t="shared" si="6"/>
        <v>78247.12604925415</v>
      </c>
      <c r="J14" s="22">
        <f t="shared" si="6"/>
        <v>78255.79015630289</v>
      </c>
      <c r="K14" s="22">
        <f t="shared" si="6"/>
        <v>78262.17546507246</v>
      </c>
      <c r="L14" s="22">
        <f t="shared" si="6"/>
        <v>78262.17546507246</v>
      </c>
      <c r="M14" s="23">
        <f t="shared" si="2"/>
        <v>78262.17546507246</v>
      </c>
      <c r="N14" s="23">
        <f>M14-D14</f>
        <v>1630.1754650724615</v>
      </c>
      <c r="O14" s="32"/>
      <c r="P14" s="23">
        <f>B14+C13+D12+E11+F10+G9+H8+I7+J6-SUM(P6:P13)</f>
        <v>80781</v>
      </c>
      <c r="Q14" s="8">
        <v>2008</v>
      </c>
    </row>
    <row r="15" spans="1:17" ht="12.75">
      <c r="A15" s="8">
        <v>2009</v>
      </c>
      <c r="B15" s="20">
        <v>59450</v>
      </c>
      <c r="C15" s="20">
        <v>74758</v>
      </c>
      <c r="D15" s="22">
        <f aca="true" t="shared" si="7" ref="D15:L15">C15*D18</f>
        <v>78116.57849644686</v>
      </c>
      <c r="E15" s="22">
        <f t="shared" si="7"/>
        <v>79209.09638826751</v>
      </c>
      <c r="F15" s="22">
        <f t="shared" si="7"/>
        <v>79557.49043308929</v>
      </c>
      <c r="G15" s="22">
        <f t="shared" si="7"/>
        <v>79723.56248646161</v>
      </c>
      <c r="H15" s="22">
        <f t="shared" si="7"/>
        <v>79746.37299222781</v>
      </c>
      <c r="I15" s="22">
        <f t="shared" si="7"/>
        <v>79762.99410361121</v>
      </c>
      <c r="J15" s="22">
        <f t="shared" si="7"/>
        <v>79771.82605890892</v>
      </c>
      <c r="K15" s="22">
        <f t="shared" si="7"/>
        <v>79778.3350691621</v>
      </c>
      <c r="L15" s="22">
        <f t="shared" si="7"/>
        <v>79778.3350691621</v>
      </c>
      <c r="M15" s="23">
        <f t="shared" si="2"/>
        <v>79778.3350691621</v>
      </c>
      <c r="N15" s="23">
        <f>M15-C15</f>
        <v>5020.335069162102</v>
      </c>
      <c r="O15" s="32"/>
      <c r="P15" s="23">
        <f>B15+C14+D13+E12+F11+G10+H9+I8+J7+K6-SUM(P6:P14)</f>
        <v>79169</v>
      </c>
      <c r="Q15" s="8">
        <v>2009</v>
      </c>
    </row>
    <row r="16" spans="1:18" ht="12.75">
      <c r="A16" s="8">
        <v>2010</v>
      </c>
      <c r="B16" s="20">
        <v>62616</v>
      </c>
      <c r="C16" s="22">
        <f aca="true" t="shared" si="8" ref="C16:L16">B16*C18</f>
        <v>78476.11237203085</v>
      </c>
      <c r="D16" s="22">
        <f t="shared" si="8"/>
        <v>82001.73081417017</v>
      </c>
      <c r="E16" s="22">
        <f t="shared" si="8"/>
        <v>83148.58542300094</v>
      </c>
      <c r="F16" s="22">
        <f t="shared" si="8"/>
        <v>83514.30695395656</v>
      </c>
      <c r="G16" s="22">
        <f t="shared" si="8"/>
        <v>83688.63865253463</v>
      </c>
      <c r="H16" s="22">
        <f t="shared" si="8"/>
        <v>83712.58364589684</v>
      </c>
      <c r="I16" s="22">
        <f t="shared" si="8"/>
        <v>83730.03141342234</v>
      </c>
      <c r="J16" s="22">
        <f t="shared" si="8"/>
        <v>83739.30262876261</v>
      </c>
      <c r="K16" s="22">
        <f t="shared" si="8"/>
        <v>83746.13536666437</v>
      </c>
      <c r="L16" s="22">
        <f t="shared" si="8"/>
        <v>83746.13536666437</v>
      </c>
      <c r="M16" s="23">
        <f t="shared" si="2"/>
        <v>83746.13536666437</v>
      </c>
      <c r="N16" s="23">
        <f>M16-B16</f>
        <v>21130.13536666437</v>
      </c>
      <c r="O16" s="32"/>
      <c r="P16" s="23">
        <f>B16+C15+D14+E13+F12+G11+H10+I9+J8+K7+L6-SUM(P6:P15)</f>
        <v>81148</v>
      </c>
      <c r="Q16" s="8">
        <v>2010</v>
      </c>
      <c r="R16" s="3"/>
    </row>
    <row r="17" spans="1:18" ht="12.75">
      <c r="A17" s="9"/>
      <c r="B17" s="4"/>
      <c r="C17" s="1"/>
      <c r="M17" s="23">
        <f>SUM(M6:M16)</f>
        <v>628002.3933406358</v>
      </c>
      <c r="N17" s="23">
        <f>SUM(N6:N16)</f>
        <v>28544.393340635783</v>
      </c>
      <c r="O17" s="32"/>
      <c r="P17" s="5"/>
      <c r="Q17" s="1"/>
      <c r="R17" s="3"/>
    </row>
    <row r="18" spans="1:18" ht="26.25" customHeight="1">
      <c r="A18" s="10" t="s">
        <v>6</v>
      </c>
      <c r="B18" s="2"/>
      <c r="C18" s="11">
        <f>IF(SUM(B6:B15)=0,1,SUM(C6:C15)/SUM(B6:B15))</f>
        <v>1.253291688578492</v>
      </c>
      <c r="D18" s="11">
        <f>IF(SUM(C6:C14)=0,1,SUM(D6:D14)/SUM(C6:C14))</f>
        <v>1.0449260078713565</v>
      </c>
      <c r="E18" s="11">
        <f>IF(SUM(D6:D13)=0,1,SUM(E6:E13)/SUM(D6:D13))</f>
        <v>1.0139857366112155</v>
      </c>
      <c r="F18" s="11">
        <f>IF(SUM(E6:E12)=0,1,SUM(F6:F12)/SUM(E6:E12))</f>
        <v>1.0043984095351122</v>
      </c>
      <c r="G18" s="11">
        <f>IF(SUM(F6:F11)=0,1,SUM(G6:G11)/SUM(F6:F11))</f>
        <v>1.0020874471086036</v>
      </c>
      <c r="H18" s="11">
        <f>IF(SUM(G6:G10)=0,1,SUM(H6:H10)/SUM(G6:G10))</f>
        <v>1.0002861200008477</v>
      </c>
      <c r="I18" s="11">
        <f>IF(SUM(H6:H9)=0,1,SUM(I6:I9)/SUM(H6:H9))</f>
        <v>1.0002084246688563</v>
      </c>
      <c r="J18" s="11">
        <f>IF(SUM(I6:I8)=0,1,SUM(J6:J8)/SUM(I6:I8))</f>
        <v>1.0001107274795407</v>
      </c>
      <c r="K18" s="11">
        <f>IF(SUM(J6:J7)=0,1,SUM(K6:K7)/SUM(J6:J7))</f>
        <v>1.0000815953523288</v>
      </c>
      <c r="L18" s="11">
        <f>IF(SUM(K6:K6)=0,1,SUM(L6:L6)/SUM(K6:K6))</f>
        <v>1</v>
      </c>
      <c r="M18" s="14"/>
      <c r="N18" s="14"/>
      <c r="O18" s="32"/>
      <c r="P18" s="1"/>
      <c r="Q18" s="1"/>
      <c r="R18" s="3"/>
    </row>
    <row r="19" spans="1:17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2"/>
      <c r="P19" s="13"/>
      <c r="Q19" s="4"/>
    </row>
    <row r="21" spans="1:17" ht="38.25" customHeight="1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4" t="s">
        <v>21</v>
      </c>
      <c r="N21" s="47" t="s">
        <v>34</v>
      </c>
      <c r="O21" s="32"/>
      <c r="P21" s="33" t="s">
        <v>0</v>
      </c>
      <c r="Q21" s="33"/>
    </row>
    <row r="22" spans="1:17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8"/>
      <c r="O22" s="32"/>
      <c r="P22" s="40" t="s">
        <v>4</v>
      </c>
      <c r="Q22" s="40" t="s">
        <v>7</v>
      </c>
    </row>
    <row r="23" spans="1:17" ht="20.25" customHeight="1">
      <c r="A23" s="34"/>
      <c r="B23" s="6">
        <v>0</v>
      </c>
      <c r="C23" s="7">
        <f aca="true" t="shared" si="9" ref="C23:L23">B23+1</f>
        <v>1</v>
      </c>
      <c r="D23" s="7">
        <f t="shared" si="9"/>
        <v>2</v>
      </c>
      <c r="E23" s="7">
        <f t="shared" si="9"/>
        <v>3</v>
      </c>
      <c r="F23" s="7">
        <f t="shared" si="9"/>
        <v>4</v>
      </c>
      <c r="G23" s="7">
        <f t="shared" si="9"/>
        <v>5</v>
      </c>
      <c r="H23" s="7">
        <f t="shared" si="9"/>
        <v>6</v>
      </c>
      <c r="I23" s="7">
        <f t="shared" si="9"/>
        <v>7</v>
      </c>
      <c r="J23" s="7">
        <f t="shared" si="9"/>
        <v>8</v>
      </c>
      <c r="K23" s="7">
        <f t="shared" si="9"/>
        <v>9</v>
      </c>
      <c r="L23" s="7">
        <f t="shared" si="9"/>
        <v>10</v>
      </c>
      <c r="M23" s="42"/>
      <c r="N23" s="46"/>
      <c r="O23" s="32"/>
      <c r="P23" s="41"/>
      <c r="Q23" s="41"/>
    </row>
    <row r="24" spans="1:17" ht="12.75">
      <c r="A24" s="8">
        <f aca="true" t="shared" si="10" ref="A24:A31">A25-1</f>
        <v>2000</v>
      </c>
      <c r="B24" s="20">
        <v>289</v>
      </c>
      <c r="C24" s="20">
        <v>413</v>
      </c>
      <c r="D24" s="20">
        <v>511</v>
      </c>
      <c r="E24" s="20">
        <v>555</v>
      </c>
      <c r="F24" s="20">
        <v>613</v>
      </c>
      <c r="G24" s="20">
        <v>631</v>
      </c>
      <c r="H24" s="20">
        <v>640</v>
      </c>
      <c r="I24" s="20">
        <v>646</v>
      </c>
      <c r="J24" s="20">
        <v>647</v>
      </c>
      <c r="K24" s="20">
        <v>647</v>
      </c>
      <c r="L24" s="20">
        <v>647</v>
      </c>
      <c r="M24" s="23">
        <f aca="true" t="shared" si="11" ref="M24:M34">L24</f>
        <v>647</v>
      </c>
      <c r="N24" s="23">
        <f>M24-L24</f>
        <v>0</v>
      </c>
      <c r="O24" s="32"/>
      <c r="P24" s="23">
        <f>B24</f>
        <v>289</v>
      </c>
      <c r="Q24" s="8">
        <f aca="true" t="shared" si="12" ref="Q24:Q31">Q25-1</f>
        <v>2000</v>
      </c>
    </row>
    <row r="25" spans="1:17" ht="12.75">
      <c r="A25" s="8">
        <f t="shared" si="10"/>
        <v>2001</v>
      </c>
      <c r="B25" s="20">
        <v>439</v>
      </c>
      <c r="C25" s="20">
        <v>777</v>
      </c>
      <c r="D25" s="20">
        <v>978</v>
      </c>
      <c r="E25" s="20">
        <v>1139</v>
      </c>
      <c r="F25" s="20">
        <v>1224</v>
      </c>
      <c r="G25" s="20">
        <v>1302</v>
      </c>
      <c r="H25" s="20">
        <v>1321</v>
      </c>
      <c r="I25" s="20">
        <v>1324</v>
      </c>
      <c r="J25" s="20">
        <v>1325</v>
      </c>
      <c r="K25" s="20">
        <v>1327</v>
      </c>
      <c r="L25" s="22">
        <f>K25*L36</f>
        <v>1327</v>
      </c>
      <c r="M25" s="23">
        <f t="shared" si="11"/>
        <v>1327</v>
      </c>
      <c r="N25" s="23">
        <f>M25-K25</f>
        <v>0</v>
      </c>
      <c r="O25" s="32"/>
      <c r="P25" s="23">
        <f>B25+C24-SUM(P24:P24)</f>
        <v>563</v>
      </c>
      <c r="Q25" s="8">
        <f t="shared" si="12"/>
        <v>2001</v>
      </c>
    </row>
    <row r="26" spans="1:17" ht="12.75">
      <c r="A26" s="8">
        <f t="shared" si="10"/>
        <v>2002</v>
      </c>
      <c r="B26" s="20">
        <v>430</v>
      </c>
      <c r="C26" s="20">
        <v>763</v>
      </c>
      <c r="D26" s="20">
        <v>996</v>
      </c>
      <c r="E26" s="20">
        <v>1132</v>
      </c>
      <c r="F26" s="20">
        <v>1213</v>
      </c>
      <c r="G26" s="20">
        <v>1303</v>
      </c>
      <c r="H26" s="20">
        <v>1324</v>
      </c>
      <c r="I26" s="20">
        <v>1326</v>
      </c>
      <c r="J26" s="20">
        <v>1327</v>
      </c>
      <c r="K26" s="22">
        <f>J26*K36</f>
        <v>1328.34584178499</v>
      </c>
      <c r="L26" s="22">
        <f>K26*L36</f>
        <v>1328.34584178499</v>
      </c>
      <c r="M26" s="23">
        <f t="shared" si="11"/>
        <v>1328.34584178499</v>
      </c>
      <c r="N26" s="23">
        <f>M26-J26</f>
        <v>1.3458417849899433</v>
      </c>
      <c r="O26" s="32"/>
      <c r="P26" s="23">
        <f>B26+C25+D24-SUM(P24:P25)</f>
        <v>866</v>
      </c>
      <c r="Q26" s="8">
        <f t="shared" si="12"/>
        <v>2002</v>
      </c>
    </row>
    <row r="27" spans="1:17" ht="12.75">
      <c r="A27" s="8">
        <f t="shared" si="10"/>
        <v>2003</v>
      </c>
      <c r="B27" s="20">
        <v>735</v>
      </c>
      <c r="C27" s="20">
        <v>1228</v>
      </c>
      <c r="D27" s="20">
        <v>1449</v>
      </c>
      <c r="E27" s="20">
        <v>1616</v>
      </c>
      <c r="F27" s="20">
        <v>1726</v>
      </c>
      <c r="G27" s="20">
        <v>1776</v>
      </c>
      <c r="H27" s="20">
        <v>1782</v>
      </c>
      <c r="I27" s="20">
        <v>1789</v>
      </c>
      <c r="J27" s="22">
        <f>I27*J36</f>
        <v>1790.628337378641</v>
      </c>
      <c r="K27" s="22">
        <f>J27*K36</f>
        <v>1792.4443904591467</v>
      </c>
      <c r="L27" s="22">
        <f>K27*L36</f>
        <v>1792.4443904591467</v>
      </c>
      <c r="M27" s="23">
        <f t="shared" si="11"/>
        <v>1792.4443904591467</v>
      </c>
      <c r="N27" s="23">
        <f>M27-I27</f>
        <v>3.444390459146689</v>
      </c>
      <c r="O27" s="32"/>
      <c r="P27" s="23">
        <f>B27+C26+D25+E24-SUM(P24:P26)</f>
        <v>1313</v>
      </c>
      <c r="Q27" s="8">
        <f t="shared" si="12"/>
        <v>2003</v>
      </c>
    </row>
    <row r="28" spans="1:17" ht="12.75">
      <c r="A28" s="8">
        <f t="shared" si="10"/>
        <v>2004</v>
      </c>
      <c r="B28" s="20">
        <v>907</v>
      </c>
      <c r="C28" s="20">
        <v>1543</v>
      </c>
      <c r="D28" s="20">
        <v>1837</v>
      </c>
      <c r="E28" s="20">
        <v>2016</v>
      </c>
      <c r="F28" s="20">
        <v>2130</v>
      </c>
      <c r="G28" s="20">
        <v>2205</v>
      </c>
      <c r="H28" s="20">
        <v>2236</v>
      </c>
      <c r="I28" s="22">
        <f>H28*I36</f>
        <v>2243.943161634103</v>
      </c>
      <c r="J28" s="22">
        <f>I28*J36</f>
        <v>2245.985585628309</v>
      </c>
      <c r="K28" s="22">
        <f>J28*K36</f>
        <v>2248.263461475802</v>
      </c>
      <c r="L28" s="22">
        <f>K28*L36</f>
        <v>2248.263461475802</v>
      </c>
      <c r="M28" s="23">
        <f t="shared" si="11"/>
        <v>2248.263461475802</v>
      </c>
      <c r="N28" s="23">
        <f>M28-H28</f>
        <v>12.26346147580216</v>
      </c>
      <c r="O28" s="32"/>
      <c r="P28" s="23">
        <f>B28+C27+D26+E25+F24-SUM(P24:P27)</f>
        <v>1852</v>
      </c>
      <c r="Q28" s="8">
        <f t="shared" si="12"/>
        <v>2004</v>
      </c>
    </row>
    <row r="29" spans="1:17" ht="12.75">
      <c r="A29" s="8">
        <f t="shared" si="10"/>
        <v>2005</v>
      </c>
      <c r="B29" s="20">
        <v>1060</v>
      </c>
      <c r="C29" s="20">
        <v>1852</v>
      </c>
      <c r="D29" s="20">
        <v>2149</v>
      </c>
      <c r="E29" s="20">
        <v>2353</v>
      </c>
      <c r="F29" s="20">
        <v>2455</v>
      </c>
      <c r="G29" s="20">
        <v>2521</v>
      </c>
      <c r="H29" s="22">
        <f>G29*H36</f>
        <v>2551.041014271858</v>
      </c>
      <c r="I29" s="22">
        <f>H29*I36</f>
        <v>2560.1033269335694</v>
      </c>
      <c r="J29" s="22">
        <f>I29*J36</f>
        <v>2562.433518068521</v>
      </c>
      <c r="K29" s="22">
        <f>J29*K36</f>
        <v>2565.032335023966</v>
      </c>
      <c r="L29" s="22">
        <f>K29*L36</f>
        <v>2565.032335023966</v>
      </c>
      <c r="M29" s="23">
        <f t="shared" si="11"/>
        <v>2565.032335023966</v>
      </c>
      <c r="N29" s="23">
        <f>M29-G29</f>
        <v>44.03233502396597</v>
      </c>
      <c r="O29" s="32"/>
      <c r="P29" s="23">
        <f>B29+C28+D27+E26+F25+G24-SUM(P24:P28)</f>
        <v>2156</v>
      </c>
      <c r="Q29" s="8">
        <f t="shared" si="12"/>
        <v>2005</v>
      </c>
    </row>
    <row r="30" spans="1:17" ht="12.75">
      <c r="A30" s="8">
        <f t="shared" si="10"/>
        <v>2006</v>
      </c>
      <c r="B30" s="20">
        <v>1307</v>
      </c>
      <c r="C30" s="20">
        <v>2279</v>
      </c>
      <c r="D30" s="20">
        <v>2867</v>
      </c>
      <c r="E30" s="20">
        <v>3170</v>
      </c>
      <c r="F30" s="20">
        <v>3307</v>
      </c>
      <c r="G30" s="22">
        <f aca="true" t="shared" si="13" ref="G30:L30">F30*G36</f>
        <v>3440.184382010469</v>
      </c>
      <c r="H30" s="22">
        <f t="shared" si="13"/>
        <v>3481.17868114486</v>
      </c>
      <c r="I30" s="22">
        <f t="shared" si="13"/>
        <v>3493.54521287184</v>
      </c>
      <c r="J30" s="22">
        <f t="shared" si="13"/>
        <v>3496.725017373847</v>
      </c>
      <c r="K30" s="22">
        <f t="shared" si="13"/>
        <v>3500.2713916308185</v>
      </c>
      <c r="L30" s="22">
        <f t="shared" si="13"/>
        <v>3500.2713916308185</v>
      </c>
      <c r="M30" s="23">
        <f t="shared" si="11"/>
        <v>3500.2713916308185</v>
      </c>
      <c r="N30" s="23">
        <f>M30-F30</f>
        <v>193.27139163081847</v>
      </c>
      <c r="O30" s="32"/>
      <c r="P30" s="23">
        <f>B30+C29+D28+E27+F26+G25+H24-SUM(P24:P29)</f>
        <v>2728</v>
      </c>
      <c r="Q30" s="8">
        <f t="shared" si="12"/>
        <v>2006</v>
      </c>
    </row>
    <row r="31" spans="1:17" ht="12.75">
      <c r="A31" s="8">
        <f t="shared" si="10"/>
        <v>2007</v>
      </c>
      <c r="B31" s="20">
        <v>1356</v>
      </c>
      <c r="C31" s="20">
        <v>2630</v>
      </c>
      <c r="D31" s="20">
        <v>3441</v>
      </c>
      <c r="E31" s="20">
        <v>3773</v>
      </c>
      <c r="F31" s="22">
        <f aca="true" t="shared" si="14" ref="F31:L31">E31*F36</f>
        <v>3989.346799098573</v>
      </c>
      <c r="G31" s="22">
        <f t="shared" si="14"/>
        <v>4150.011657902137</v>
      </c>
      <c r="H31" s="22">
        <f t="shared" si="14"/>
        <v>4199.4644779907585</v>
      </c>
      <c r="I31" s="22">
        <f t="shared" si="14"/>
        <v>4214.382646651471</v>
      </c>
      <c r="J31" s="22">
        <f t="shared" si="14"/>
        <v>4218.218553186652</v>
      </c>
      <c r="K31" s="22">
        <f t="shared" si="14"/>
        <v>4222.496665309559</v>
      </c>
      <c r="L31" s="22">
        <f t="shared" si="14"/>
        <v>4222.496665309559</v>
      </c>
      <c r="M31" s="23">
        <f t="shared" si="11"/>
        <v>4222.496665309559</v>
      </c>
      <c r="N31" s="23">
        <f>M31-E31</f>
        <v>449.4966653095589</v>
      </c>
      <c r="O31" s="32"/>
      <c r="P31" s="23">
        <f>B31+C30+D29+E28+F27+G26+H25+I24-SUM(P24:P30)</f>
        <v>3029</v>
      </c>
      <c r="Q31" s="8">
        <f t="shared" si="12"/>
        <v>2007</v>
      </c>
    </row>
    <row r="32" spans="1:17" ht="12.75">
      <c r="A32" s="8">
        <v>2008</v>
      </c>
      <c r="B32" s="20">
        <v>1589</v>
      </c>
      <c r="C32" s="20">
        <v>2917</v>
      </c>
      <c r="D32" s="20">
        <v>3679</v>
      </c>
      <c r="E32" s="22">
        <f aca="true" t="shared" si="15" ref="E32:L32">D32*E36</f>
        <v>4073.5849030081527</v>
      </c>
      <c r="F32" s="22">
        <f t="shared" si="15"/>
        <v>4307.1674777820945</v>
      </c>
      <c r="G32" s="22">
        <f t="shared" si="15"/>
        <v>4480.632079760927</v>
      </c>
      <c r="H32" s="22">
        <f t="shared" si="15"/>
        <v>4534.0246748640775</v>
      </c>
      <c r="I32" s="22">
        <f t="shared" si="15"/>
        <v>4550.131334455069</v>
      </c>
      <c r="J32" s="22">
        <f t="shared" si="15"/>
        <v>4554.272837490071</v>
      </c>
      <c r="K32" s="22">
        <f t="shared" si="15"/>
        <v>4558.8917754591275</v>
      </c>
      <c r="L32" s="22">
        <f t="shared" si="15"/>
        <v>4558.8917754591275</v>
      </c>
      <c r="M32" s="23">
        <f t="shared" si="11"/>
        <v>4558.8917754591275</v>
      </c>
      <c r="N32" s="23">
        <f>M32-D32</f>
        <v>879.8917754591275</v>
      </c>
      <c r="O32" s="32"/>
      <c r="P32" s="23">
        <f>B32+C31+D30+E29+F28+G27+H26+I25+J24-SUM(P24:P31)</f>
        <v>3844</v>
      </c>
      <c r="Q32" s="8">
        <v>2008</v>
      </c>
    </row>
    <row r="33" spans="1:17" ht="12.75">
      <c r="A33" s="8">
        <v>2009</v>
      </c>
      <c r="B33" s="20">
        <v>2450</v>
      </c>
      <c r="C33" s="20">
        <v>3839</v>
      </c>
      <c r="D33" s="22">
        <f aca="true" t="shared" si="16" ref="D33:L33">C33*D36</f>
        <v>4773.293500902652</v>
      </c>
      <c r="E33" s="22">
        <f t="shared" si="16"/>
        <v>5285.244996712144</v>
      </c>
      <c r="F33" s="22">
        <f t="shared" si="16"/>
        <v>5588.305117965899</v>
      </c>
      <c r="G33" s="22">
        <f t="shared" si="16"/>
        <v>5813.365584740084</v>
      </c>
      <c r="H33" s="22">
        <f t="shared" si="16"/>
        <v>5882.639443724101</v>
      </c>
      <c r="I33" s="22">
        <f t="shared" si="16"/>
        <v>5903.5369195455005</v>
      </c>
      <c r="J33" s="22">
        <f t="shared" si="16"/>
        <v>5908.910284460136</v>
      </c>
      <c r="K33" s="22">
        <f t="shared" si="16"/>
        <v>5914.903094079264</v>
      </c>
      <c r="L33" s="22">
        <f t="shared" si="16"/>
        <v>5914.903094079264</v>
      </c>
      <c r="M33" s="23">
        <f t="shared" si="11"/>
        <v>5914.903094079264</v>
      </c>
      <c r="N33" s="23">
        <f>M33-C33</f>
        <v>2075.9030940792636</v>
      </c>
      <c r="O33" s="32"/>
      <c r="P33" s="23">
        <f>B33+C32+D31+E30+F29+G28+H27+I26+J25+K24-SUM(P24:P32)</f>
        <v>5078</v>
      </c>
      <c r="Q33" s="8">
        <v>2009</v>
      </c>
    </row>
    <row r="34" spans="1:17" ht="12.75">
      <c r="A34" s="8">
        <v>2010</v>
      </c>
      <c r="B34" s="20">
        <v>2406</v>
      </c>
      <c r="C34" s="22">
        <f aca="true" t="shared" si="17" ref="C34:L34">B34*C36</f>
        <v>4155.259041848135</v>
      </c>
      <c r="D34" s="22">
        <f t="shared" si="17"/>
        <v>5166.520182084055</v>
      </c>
      <c r="E34" s="22">
        <f t="shared" si="17"/>
        <v>5720.6465384138455</v>
      </c>
      <c r="F34" s="22">
        <f t="shared" si="17"/>
        <v>6048.672927854653</v>
      </c>
      <c r="G34" s="22">
        <f t="shared" si="17"/>
        <v>6292.274006137017</v>
      </c>
      <c r="H34" s="22">
        <f t="shared" si="17"/>
        <v>6367.254685716867</v>
      </c>
      <c r="I34" s="22">
        <f t="shared" si="17"/>
        <v>6389.873707690994</v>
      </c>
      <c r="J34" s="22">
        <f t="shared" si="17"/>
        <v>6395.689733517169</v>
      </c>
      <c r="K34" s="22">
        <f t="shared" si="17"/>
        <v>6402.176234261101</v>
      </c>
      <c r="L34" s="22">
        <f t="shared" si="17"/>
        <v>6402.176234261101</v>
      </c>
      <c r="M34" s="23">
        <f t="shared" si="11"/>
        <v>6402.176234261101</v>
      </c>
      <c r="N34" s="23">
        <f>M34-B34</f>
        <v>3996.176234261101</v>
      </c>
      <c r="O34" s="32"/>
      <c r="P34" s="23">
        <f>B34+C33+D32+E31+F30+G29+H28+I27+J26+K25+L24-SUM(P24:P33)</f>
        <v>5133</v>
      </c>
      <c r="Q34" s="8">
        <v>2010</v>
      </c>
    </row>
    <row r="35" spans="1:17" ht="12.75">
      <c r="A35" s="9"/>
      <c r="B35" s="4"/>
      <c r="C35" s="1"/>
      <c r="M35" s="23">
        <f>SUM(M24:M34)</f>
        <v>34506.82518948378</v>
      </c>
      <c r="N35" s="23">
        <f>SUM(N24:N34)</f>
        <v>7655.825189483774</v>
      </c>
      <c r="O35" s="32"/>
      <c r="P35" s="5"/>
      <c r="Q35" s="1"/>
    </row>
    <row r="36" spans="1:17" ht="25.5">
      <c r="A36" s="10" t="s">
        <v>6</v>
      </c>
      <c r="B36" s="2"/>
      <c r="C36" s="11">
        <f>IF(SUM(B24:B33)=0,1,SUM(C24:C33)/SUM(B24:B33))</f>
        <v>1.727040333270214</v>
      </c>
      <c r="D36" s="11">
        <f>IF(SUM(C24:C32)=0,1,SUM(D24:D32)/SUM(C24:C32))</f>
        <v>1.2433689765310374</v>
      </c>
      <c r="E36" s="11">
        <f>IF(SUM(D24:D31)=0,1,SUM(E24:E31)/SUM(D24:D31))</f>
        <v>1.1072533033455159</v>
      </c>
      <c r="F36" s="11">
        <f>IF(SUM(E24:E30)=0,1,SUM(F24:F30)/SUM(E24:E30))</f>
        <v>1.0573407895835072</v>
      </c>
      <c r="G36" s="11">
        <f>IF(SUM(F24:F29)=0,1,SUM(G24:G29)/SUM(F24:F29))</f>
        <v>1.0402734750560838</v>
      </c>
      <c r="H36" s="11">
        <f>IF(SUM(G24:G28)=0,1,SUM(H24:H28)/SUM(G24:G28))</f>
        <v>1.0119163087155327</v>
      </c>
      <c r="I36" s="11">
        <f>IF(SUM(H24:H27)=0,1,SUM(I24:I27)/SUM(H24:H27))</f>
        <v>1.0035523978685612</v>
      </c>
      <c r="J36" s="11">
        <f>IF(SUM(I24:I26)=0,1,SUM(J24:J26)/SUM(I24:I26))</f>
        <v>1.0009101941747574</v>
      </c>
      <c r="K36" s="11">
        <f>IF(SUM(J24:J25)=0,1,SUM(K24:K25)/SUM(J24:J25))</f>
        <v>1.0010141987829615</v>
      </c>
      <c r="L36" s="11">
        <f>IF(SUM(K24:K24)=0,1,SUM(L24:L24)/SUM(K24:K24))</f>
        <v>1</v>
      </c>
      <c r="M36" s="14"/>
      <c r="N36" s="14"/>
      <c r="O36" s="32"/>
      <c r="P36" s="1"/>
      <c r="Q36" s="1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/>
      <c r="P37" s="13"/>
      <c r="Q37" s="4"/>
    </row>
  </sheetData>
  <sheetProtection selectLockedCells="1"/>
  <mergeCells count="19">
    <mergeCell ref="A4:A5"/>
    <mergeCell ref="B4:L4"/>
    <mergeCell ref="A3:L3"/>
    <mergeCell ref="A2:N2"/>
    <mergeCell ref="M3:M5"/>
    <mergeCell ref="N21:N23"/>
    <mergeCell ref="P4:P5"/>
    <mergeCell ref="P21:Q21"/>
    <mergeCell ref="O3:O19"/>
    <mergeCell ref="O21:O37"/>
    <mergeCell ref="P22:P23"/>
    <mergeCell ref="N3:N5"/>
    <mergeCell ref="Q22:Q23"/>
    <mergeCell ref="P3:Q3"/>
    <mergeCell ref="Q4:Q5"/>
    <mergeCell ref="A21:L21"/>
    <mergeCell ref="M21:M23"/>
    <mergeCell ref="A22:A23"/>
    <mergeCell ref="B22:L22"/>
  </mergeCells>
  <printOptions/>
  <pageMargins left="0.2" right="0.2" top="0.49" bottom="0.43" header="0.5" footer="0.17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I28" sqref="I28"/>
    </sheetView>
  </sheetViews>
  <sheetFormatPr defaultColWidth="9.140625" defaultRowHeight="12.75"/>
  <cols>
    <col min="1" max="1" width="18.8515625" style="0" bestFit="1" customWidth="1"/>
    <col min="2" max="2" width="10.140625" style="0" bestFit="1" customWidth="1"/>
    <col min="3" max="10" width="12.00390625" style="0" bestFit="1" customWidth="1"/>
    <col min="11" max="11" width="11.140625" style="0" bestFit="1" customWidth="1"/>
    <col min="12" max="12" width="12.00390625" style="0" bestFit="1" customWidth="1"/>
    <col min="13" max="13" width="13.140625" style="0" bestFit="1" customWidth="1"/>
    <col min="14" max="14" width="28.57421875" style="0" bestFit="1" customWidth="1"/>
    <col min="15" max="15" width="3.140625" style="0" customWidth="1"/>
    <col min="16" max="16" width="11.57421875" style="0" customWidth="1"/>
    <col min="17" max="17" width="8.421875" style="0" customWidth="1"/>
  </cols>
  <sheetData>
    <row r="1" spans="9:17" ht="12.75">
      <c r="I1" s="1"/>
      <c r="J1" s="1"/>
      <c r="K1" s="1"/>
      <c r="L1" s="1"/>
      <c r="M1" s="1"/>
      <c r="N1" s="1"/>
      <c r="O1" s="1"/>
      <c r="P1" s="16" t="s">
        <v>19</v>
      </c>
      <c r="Q1" s="1"/>
    </row>
    <row r="2" spans="1:16" ht="39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</row>
    <row r="3" spans="1:17" ht="38.2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8</v>
      </c>
      <c r="N3" s="47" t="s">
        <v>33</v>
      </c>
      <c r="O3" s="32"/>
      <c r="P3" s="33" t="s">
        <v>0</v>
      </c>
      <c r="Q3" s="33"/>
    </row>
    <row r="4" spans="1:17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2"/>
      <c r="N4" s="48"/>
      <c r="O4" s="32"/>
      <c r="P4" s="40" t="s">
        <v>4</v>
      </c>
      <c r="Q4" s="40" t="s">
        <v>7</v>
      </c>
    </row>
    <row r="5" spans="1:17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2"/>
      <c r="N5" s="46"/>
      <c r="O5" s="32"/>
      <c r="P5" s="41"/>
      <c r="Q5" s="41"/>
    </row>
    <row r="6" spans="1:17" ht="12.75">
      <c r="A6" s="8">
        <f aca="true" t="shared" si="1" ref="A6:A13">A7-1</f>
        <v>2000</v>
      </c>
      <c r="B6" s="20">
        <v>14376660.83696352</v>
      </c>
      <c r="C6" s="20">
        <v>17585038.31447582</v>
      </c>
      <c r="D6" s="20">
        <v>19116552.04401192</v>
      </c>
      <c r="E6" s="20">
        <v>19496216.103040818</v>
      </c>
      <c r="F6" s="20">
        <v>19730597.998692818</v>
      </c>
      <c r="G6" s="20">
        <v>19812182.68869282</v>
      </c>
      <c r="H6" s="20">
        <v>19839211.29869282</v>
      </c>
      <c r="I6" s="20">
        <v>19957386.01869282</v>
      </c>
      <c r="J6" s="20">
        <v>19959848.90869282</v>
      </c>
      <c r="K6" s="20">
        <v>19959848.90869282</v>
      </c>
      <c r="L6" s="20">
        <v>19959848.90869282</v>
      </c>
      <c r="M6" s="23">
        <f aca="true" t="shared" si="2" ref="M6:M16">L6</f>
        <v>19959848.90869282</v>
      </c>
      <c r="N6" s="23">
        <f>M6-L6</f>
        <v>0</v>
      </c>
      <c r="O6" s="32"/>
      <c r="P6" s="23">
        <f>B6</f>
        <v>14376660.83696352</v>
      </c>
      <c r="Q6" s="8">
        <f aca="true" t="shared" si="3" ref="Q6:Q13">Q7-1</f>
        <v>2000</v>
      </c>
    </row>
    <row r="7" spans="1:17" ht="12.75">
      <c r="A7" s="8">
        <f t="shared" si="1"/>
        <v>2001</v>
      </c>
      <c r="B7" s="20">
        <v>17340558.038563803</v>
      </c>
      <c r="C7" s="20">
        <v>23228481.941055104</v>
      </c>
      <c r="D7" s="20">
        <v>24308278.601636507</v>
      </c>
      <c r="E7" s="20">
        <v>24834703.22720731</v>
      </c>
      <c r="F7" s="20">
        <v>25130561.55720731</v>
      </c>
      <c r="G7" s="20">
        <v>25280329.844728157</v>
      </c>
      <c r="H7" s="20">
        <v>25299416.504728153</v>
      </c>
      <c r="I7" s="20">
        <v>25301015.504728153</v>
      </c>
      <c r="J7" s="20">
        <v>25301185.564728156</v>
      </c>
      <c r="K7" s="20">
        <v>25301185.564728156</v>
      </c>
      <c r="L7" s="22">
        <f>K7*L18</f>
        <v>25301185.564728156</v>
      </c>
      <c r="M7" s="23">
        <f t="shared" si="2"/>
        <v>25301185.564728156</v>
      </c>
      <c r="N7" s="23">
        <f>M7-K7</f>
        <v>0</v>
      </c>
      <c r="O7" s="32"/>
      <c r="P7" s="23">
        <f>B7+C6-SUM(P6:P6)</f>
        <v>20548935.516076103</v>
      </c>
      <c r="Q7" s="8">
        <f t="shared" si="3"/>
        <v>2001</v>
      </c>
    </row>
    <row r="8" spans="1:17" ht="12.75">
      <c r="A8" s="8">
        <f t="shared" si="1"/>
        <v>2002</v>
      </c>
      <c r="B8" s="20">
        <v>19412501.999359675</v>
      </c>
      <c r="C8" s="20">
        <v>24655359.428028475</v>
      </c>
      <c r="D8" s="20">
        <v>25929218.108123075</v>
      </c>
      <c r="E8" s="20">
        <v>26691330.476169772</v>
      </c>
      <c r="F8" s="20">
        <v>26903556.846169777</v>
      </c>
      <c r="G8" s="20">
        <v>27113595.291169774</v>
      </c>
      <c r="H8" s="20">
        <v>27131956.311169777</v>
      </c>
      <c r="I8" s="20">
        <v>27132156.941169776</v>
      </c>
      <c r="J8" s="20">
        <v>27204209.254959475</v>
      </c>
      <c r="K8" s="22">
        <f>J8*K18</f>
        <v>27204209.254959475</v>
      </c>
      <c r="L8" s="22">
        <f>K8*L18</f>
        <v>27204209.254959475</v>
      </c>
      <c r="M8" s="23">
        <f t="shared" si="2"/>
        <v>27204209.254959475</v>
      </c>
      <c r="N8" s="23">
        <f>M8-J8</f>
        <v>0</v>
      </c>
      <c r="O8" s="32"/>
      <c r="P8" s="23">
        <f>B8+C7+D6-SUM(P6:P7)</f>
        <v>26831939.631387077</v>
      </c>
      <c r="Q8" s="8">
        <f t="shared" si="3"/>
        <v>2002</v>
      </c>
    </row>
    <row r="9" spans="1:17" ht="12.75">
      <c r="A9" s="8">
        <f t="shared" si="1"/>
        <v>2003</v>
      </c>
      <c r="B9" s="20">
        <v>18985625.36128394</v>
      </c>
      <c r="C9" s="20">
        <v>24972161.730654906</v>
      </c>
      <c r="D9" s="20">
        <v>25982058.6814498</v>
      </c>
      <c r="E9" s="20">
        <v>26864596.087434605</v>
      </c>
      <c r="F9" s="20">
        <v>27128259.903824005</v>
      </c>
      <c r="G9" s="20">
        <v>27287291.543824006</v>
      </c>
      <c r="H9" s="20">
        <v>27363577.800536335</v>
      </c>
      <c r="I9" s="20">
        <v>27365251.280536335</v>
      </c>
      <c r="J9" s="22">
        <f>I9*J18</f>
        <v>27393483.981787812</v>
      </c>
      <c r="K9" s="22">
        <f>J9*K18</f>
        <v>27393483.981787812</v>
      </c>
      <c r="L9" s="22">
        <f>K9*L18</f>
        <v>27393483.981787812</v>
      </c>
      <c r="M9" s="23">
        <f t="shared" si="2"/>
        <v>27393483.981787812</v>
      </c>
      <c r="N9" s="23">
        <f>M9-I9</f>
        <v>28232.701251477003</v>
      </c>
      <c r="O9" s="32"/>
      <c r="P9" s="23">
        <f>B9+C8+D7+E6-SUM(P6:P8)</f>
        <v>25687943.509563036</v>
      </c>
      <c r="Q9" s="8">
        <f t="shared" si="3"/>
        <v>2003</v>
      </c>
    </row>
    <row r="10" spans="1:17" ht="12.75">
      <c r="A10" s="8">
        <f t="shared" si="1"/>
        <v>2004</v>
      </c>
      <c r="B10" s="20">
        <v>17386168.302600604</v>
      </c>
      <c r="C10" s="20">
        <v>26339710.075968258</v>
      </c>
      <c r="D10" s="20">
        <v>28735128.977405295</v>
      </c>
      <c r="E10" s="20">
        <v>29468276.04387147</v>
      </c>
      <c r="F10" s="20">
        <v>29729785.856345315</v>
      </c>
      <c r="G10" s="20">
        <v>30006446.516598046</v>
      </c>
      <c r="H10" s="20">
        <v>30007600.106598042</v>
      </c>
      <c r="I10" s="22">
        <f>H10*I18</f>
        <v>30044237.735362213</v>
      </c>
      <c r="J10" s="22">
        <f>I10*J18</f>
        <v>30075234.344149582</v>
      </c>
      <c r="K10" s="22">
        <f>J10*K18</f>
        <v>30075234.344149582</v>
      </c>
      <c r="L10" s="22">
        <f>K10*L18</f>
        <v>30075234.344149582</v>
      </c>
      <c r="M10" s="23">
        <f t="shared" si="2"/>
        <v>30075234.344149582</v>
      </c>
      <c r="N10" s="23">
        <f>M10-H10</f>
        <v>67634.23755154014</v>
      </c>
      <c r="O10" s="32"/>
      <c r="P10" s="23">
        <f>B10+C9+D8+E7+F6-SUM(P6:P9)</f>
        <v>25407369.87328896</v>
      </c>
      <c r="Q10" s="8">
        <f t="shared" si="3"/>
        <v>2004</v>
      </c>
    </row>
    <row r="11" spans="1:17" ht="12.75">
      <c r="A11" s="8">
        <f t="shared" si="1"/>
        <v>2005</v>
      </c>
      <c r="B11" s="20">
        <v>18907805.040819865</v>
      </c>
      <c r="C11" s="20">
        <v>30041669.303472776</v>
      </c>
      <c r="D11" s="20">
        <v>34109381.53531238</v>
      </c>
      <c r="E11" s="20">
        <v>34731294.68381648</v>
      </c>
      <c r="F11" s="20">
        <v>35031372.23382607</v>
      </c>
      <c r="G11" s="20">
        <v>35288901.76382607</v>
      </c>
      <c r="H11" s="22">
        <f>G11*H18</f>
        <v>35327574.123417825</v>
      </c>
      <c r="I11" s="22">
        <f>H11*I18</f>
        <v>35370707.14776081</v>
      </c>
      <c r="J11" s="22">
        <f>I11*J18</f>
        <v>35407199.06949465</v>
      </c>
      <c r="K11" s="22">
        <f>J11*K18</f>
        <v>35407199.06949465</v>
      </c>
      <c r="L11" s="22">
        <f>K11*L18</f>
        <v>35407199.06949465</v>
      </c>
      <c r="M11" s="23">
        <f t="shared" si="2"/>
        <v>35407199.06949465</v>
      </c>
      <c r="N11" s="23">
        <f>M11-G11</f>
        <v>118297.30566857755</v>
      </c>
      <c r="O11" s="32"/>
      <c r="P11" s="23">
        <f>B11+C10+D9+E8+F7+G6-SUM(P6:P10)</f>
        <v>30010799.153029114</v>
      </c>
      <c r="Q11" s="8">
        <f t="shared" si="3"/>
        <v>2005</v>
      </c>
    </row>
    <row r="12" spans="1:17" ht="12.75">
      <c r="A12" s="8">
        <f t="shared" si="1"/>
        <v>2006</v>
      </c>
      <c r="B12" s="20">
        <v>23077363.158851866</v>
      </c>
      <c r="C12" s="20">
        <v>38520047.652040556</v>
      </c>
      <c r="D12" s="20">
        <v>41688721.07515583</v>
      </c>
      <c r="E12" s="20">
        <v>42359339.300678976</v>
      </c>
      <c r="F12" s="20">
        <v>42759854.68678308</v>
      </c>
      <c r="G12" s="22">
        <f aca="true" t="shared" si="4" ref="G12:L12">F12*G18</f>
        <v>43056308.534364365</v>
      </c>
      <c r="H12" s="22">
        <f t="shared" si="4"/>
        <v>43103493.03042713</v>
      </c>
      <c r="I12" s="22">
        <f t="shared" si="4"/>
        <v>43156120.02393804</v>
      </c>
      <c r="J12" s="22">
        <f t="shared" si="4"/>
        <v>43200644.148029506</v>
      </c>
      <c r="K12" s="22">
        <f t="shared" si="4"/>
        <v>43200644.148029506</v>
      </c>
      <c r="L12" s="22">
        <f t="shared" si="4"/>
        <v>43200644.148029506</v>
      </c>
      <c r="M12" s="23">
        <f t="shared" si="2"/>
        <v>43200644.148029506</v>
      </c>
      <c r="N12" s="23">
        <f>M12-F12</f>
        <v>440789.4612464234</v>
      </c>
      <c r="O12" s="32"/>
      <c r="P12" s="23">
        <f>B12+C11+D10+E9+F8+G7+H6-SUM(P6:P11)</f>
        <v>37878206.996447474</v>
      </c>
      <c r="Q12" s="8">
        <f t="shared" si="3"/>
        <v>2006</v>
      </c>
    </row>
    <row r="13" spans="1:17" ht="12.75">
      <c r="A13" s="8">
        <f t="shared" si="1"/>
        <v>2007</v>
      </c>
      <c r="B13" s="20">
        <v>32390683.896938063</v>
      </c>
      <c r="C13" s="20">
        <v>54257595.452076</v>
      </c>
      <c r="D13" s="20">
        <v>57091118.164298475</v>
      </c>
      <c r="E13" s="20">
        <v>57956251.91611609</v>
      </c>
      <c r="F13" s="22">
        <f aca="true" t="shared" si="5" ref="F13:L13">E13*F18</f>
        <v>58514206.35431172</v>
      </c>
      <c r="G13" s="22">
        <f t="shared" si="5"/>
        <v>58919885.03911938</v>
      </c>
      <c r="H13" s="22">
        <f t="shared" si="5"/>
        <v>58984454.092488825</v>
      </c>
      <c r="I13" s="22">
        <f t="shared" si="5"/>
        <v>59056470.86571364</v>
      </c>
      <c r="J13" s="22">
        <f t="shared" si="5"/>
        <v>59117399.365211986</v>
      </c>
      <c r="K13" s="22">
        <f t="shared" si="5"/>
        <v>59117399.365211986</v>
      </c>
      <c r="L13" s="22">
        <f t="shared" si="5"/>
        <v>59117399.365211986</v>
      </c>
      <c r="M13" s="23">
        <f t="shared" si="2"/>
        <v>59117399.365211986</v>
      </c>
      <c r="N13" s="23">
        <f>M13-E13</f>
        <v>1161147.4490958974</v>
      </c>
      <c r="O13" s="32"/>
      <c r="P13" s="23">
        <f>B13+C12+D11+E10+F9+G8+H7+I6-SUM(P6:P12)</f>
        <v>53245191.329821914</v>
      </c>
      <c r="Q13" s="8">
        <f t="shared" si="3"/>
        <v>2007</v>
      </c>
    </row>
    <row r="14" spans="1:17" ht="12.75">
      <c r="A14" s="8">
        <v>2008</v>
      </c>
      <c r="B14" s="20">
        <v>51932123.98705194</v>
      </c>
      <c r="C14" s="20">
        <v>73960434.98682067</v>
      </c>
      <c r="D14" s="20">
        <v>77057339.84497282</v>
      </c>
      <c r="E14" s="22">
        <f aca="true" t="shared" si="6" ref="E14:L14">D14*E18</f>
        <v>78689152.85769446</v>
      </c>
      <c r="F14" s="22">
        <f t="shared" si="6"/>
        <v>79446706.36785506</v>
      </c>
      <c r="G14" s="22">
        <f t="shared" si="6"/>
        <v>79997509.96512946</v>
      </c>
      <c r="H14" s="22">
        <f t="shared" si="6"/>
        <v>80085177.54097304</v>
      </c>
      <c r="I14" s="22">
        <f t="shared" si="6"/>
        <v>80182957.13660334</v>
      </c>
      <c r="J14" s="22">
        <f t="shared" si="6"/>
        <v>80265681.80998896</v>
      </c>
      <c r="K14" s="22">
        <f t="shared" si="6"/>
        <v>80265681.80998896</v>
      </c>
      <c r="L14" s="22">
        <f t="shared" si="6"/>
        <v>80265681.80998896</v>
      </c>
      <c r="M14" s="23">
        <f t="shared" si="2"/>
        <v>80265681.80998896</v>
      </c>
      <c r="N14" s="23">
        <f>M14-D14</f>
        <v>3208341.9650161415</v>
      </c>
      <c r="O14" s="32"/>
      <c r="P14" s="23">
        <f>B14+C13+D12+E11+F10+G9+H8+I7+J6-SUM(P6:P13)</f>
        <v>78032586.47628316</v>
      </c>
      <c r="Q14" s="8">
        <v>2008</v>
      </c>
    </row>
    <row r="15" spans="1:17" ht="12.75">
      <c r="A15" s="8">
        <v>2009</v>
      </c>
      <c r="B15" s="20">
        <v>62565631.5387458</v>
      </c>
      <c r="C15" s="20">
        <v>85610092.581202</v>
      </c>
      <c r="D15" s="22">
        <f aca="true" t="shared" si="7" ref="D15:L15">C15*D18</f>
        <v>91195461.89469045</v>
      </c>
      <c r="E15" s="22">
        <f t="shared" si="7"/>
        <v>93126672.36367765</v>
      </c>
      <c r="F15" s="22">
        <f t="shared" si="7"/>
        <v>94023218.26583347</v>
      </c>
      <c r="G15" s="22">
        <f t="shared" si="7"/>
        <v>94675080.74340864</v>
      </c>
      <c r="H15" s="22">
        <f t="shared" si="7"/>
        <v>94778833.15801738</v>
      </c>
      <c r="I15" s="22">
        <f t="shared" si="7"/>
        <v>94894552.8987367</v>
      </c>
      <c r="J15" s="22">
        <f t="shared" si="7"/>
        <v>94992455.51015136</v>
      </c>
      <c r="K15" s="22">
        <f t="shared" si="7"/>
        <v>94992455.51015136</v>
      </c>
      <c r="L15" s="22">
        <f t="shared" si="7"/>
        <v>94992455.51015136</v>
      </c>
      <c r="M15" s="23">
        <f t="shared" si="2"/>
        <v>94992455.51015136</v>
      </c>
      <c r="N15" s="23">
        <f>M15-C15</f>
        <v>9382362.928949356</v>
      </c>
      <c r="O15" s="32"/>
      <c r="P15" s="23">
        <f>B15+C14+D13+E12+F11+G10+H9+I8+J7+K6-SUM(P6:P14)</f>
        <v>88751478.6332348</v>
      </c>
      <c r="Q15" s="8">
        <v>2009</v>
      </c>
    </row>
    <row r="16" spans="1:18" ht="12.75">
      <c r="A16" s="8">
        <v>2010</v>
      </c>
      <c r="B16" s="20">
        <v>66839883.36008729</v>
      </c>
      <c r="C16" s="22">
        <f aca="true" t="shared" si="8" ref="C16:L16">B16*C18</f>
        <v>96537327.8380352</v>
      </c>
      <c r="D16" s="22">
        <f t="shared" si="8"/>
        <v>102835611.27933978</v>
      </c>
      <c r="E16" s="22">
        <f t="shared" si="8"/>
        <v>105013320.61883183</v>
      </c>
      <c r="F16" s="22">
        <f t="shared" si="8"/>
        <v>106024301.2528753</v>
      </c>
      <c r="G16" s="22">
        <f t="shared" si="8"/>
        <v>106759367.1756612</v>
      </c>
      <c r="H16" s="22">
        <f t="shared" si="8"/>
        <v>106876362.50367783</v>
      </c>
      <c r="I16" s="22">
        <f t="shared" si="8"/>
        <v>107006852.66214317</v>
      </c>
      <c r="J16" s="22">
        <f t="shared" si="8"/>
        <v>107117251.52061154</v>
      </c>
      <c r="K16" s="22">
        <f t="shared" si="8"/>
        <v>107117251.52061154</v>
      </c>
      <c r="L16" s="22">
        <f t="shared" si="8"/>
        <v>107117251.52061154</v>
      </c>
      <c r="M16" s="23">
        <f t="shared" si="2"/>
        <v>107117251.52061154</v>
      </c>
      <c r="N16" s="23">
        <f>M16-B16</f>
        <v>40277368.16052425</v>
      </c>
      <c r="O16" s="32"/>
      <c r="P16" s="23">
        <f>B16+C15+D14+E13+F12+G11+H10+I9+J8+K7+L6-SUM(P6:P15)</f>
        <v>94579307.31240702</v>
      </c>
      <c r="Q16" s="8">
        <v>2010</v>
      </c>
      <c r="R16" s="3"/>
    </row>
    <row r="17" spans="1:18" ht="12.75">
      <c r="A17" s="9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>
        <f>SUM(M6:M16)</f>
        <v>550034593.4778059</v>
      </c>
      <c r="N17" s="24">
        <f>SUM(N6:N16)</f>
        <v>54684174.20930366</v>
      </c>
      <c r="O17" s="32"/>
      <c r="P17" s="5"/>
      <c r="Q17" s="1"/>
      <c r="R17" s="3"/>
    </row>
    <row r="18" spans="1:18" ht="26.25" customHeight="1">
      <c r="A18" s="10" t="s">
        <v>6</v>
      </c>
      <c r="B18" s="2"/>
      <c r="C18" s="11">
        <f>IF(SUM(B6:B15)=0,1,SUM(C6:C15)/SUM(B6:B15))</f>
        <v>1.4443072456898005</v>
      </c>
      <c r="D18" s="11">
        <f>IF(SUM(C6:C14)=0,1,SUM(D6:D14)/SUM(C6:C14))</f>
        <v>1.065241949226847</v>
      </c>
      <c r="E18" s="11">
        <f>IF(SUM(D6:D13)=0,1,SUM(E6:E13)/SUM(D6:D13))</f>
        <v>1.021176607134435</v>
      </c>
      <c r="F18" s="11">
        <f>IF(SUM(E6:E12)=0,1,SUM(F6:F12)/SUM(E6:E12))</f>
        <v>1.0096271656594218</v>
      </c>
      <c r="G18" s="11">
        <f>IF(SUM(F6:F11)=0,1,SUM(G6:G11)/SUM(F6:F11))</f>
        <v>1.0069329947389394</v>
      </c>
      <c r="H18" s="11">
        <f>IF(SUM(G6:G10)=0,1,SUM(H6:H10)/SUM(G6:G10))</f>
        <v>1.0010958788077502</v>
      </c>
      <c r="I18" s="11">
        <f>IF(SUM(H6:H9)=0,1,SUM(I6:I9)/SUM(H6:H9))</f>
        <v>1.0012209449817386</v>
      </c>
      <c r="J18" s="11">
        <f>IF(SUM(I6:I8)=0,1,SUM(J6:J8)/SUM(I6:I8))</f>
        <v>1.0010316989587287</v>
      </c>
      <c r="K18" s="11">
        <f>IF(SUM(J6:J7)=0,1,SUM(K6:K7)/SUM(J6:J7))</f>
        <v>1</v>
      </c>
      <c r="L18" s="11">
        <f>IF(SUM(K6:K6)=0,1,SUM(L6:L6)/SUM(K6:K6))</f>
        <v>1</v>
      </c>
      <c r="M18" s="14"/>
      <c r="N18" s="14"/>
      <c r="O18" s="32"/>
      <c r="P18" s="1"/>
      <c r="Q18" s="1"/>
      <c r="R18" s="3"/>
    </row>
    <row r="19" spans="1:17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2"/>
      <c r="P19" s="13"/>
      <c r="Q19" s="4"/>
    </row>
    <row r="21" spans="1:17" ht="38.25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4" t="s">
        <v>8</v>
      </c>
      <c r="N21" s="47" t="s">
        <v>33</v>
      </c>
      <c r="O21" s="32"/>
      <c r="P21" s="33" t="s">
        <v>0</v>
      </c>
      <c r="Q21" s="33"/>
    </row>
    <row r="22" spans="1:17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8"/>
      <c r="O22" s="32"/>
      <c r="P22" s="40" t="s">
        <v>4</v>
      </c>
      <c r="Q22" s="40" t="s">
        <v>7</v>
      </c>
    </row>
    <row r="23" spans="1:17" ht="20.25" customHeight="1">
      <c r="A23" s="34"/>
      <c r="B23" s="6">
        <v>0</v>
      </c>
      <c r="C23" s="7">
        <f aca="true" t="shared" si="9" ref="C23:L23">B23+1</f>
        <v>1</v>
      </c>
      <c r="D23" s="7">
        <f t="shared" si="9"/>
        <v>2</v>
      </c>
      <c r="E23" s="7">
        <f t="shared" si="9"/>
        <v>3</v>
      </c>
      <c r="F23" s="7">
        <f t="shared" si="9"/>
        <v>4</v>
      </c>
      <c r="G23" s="7">
        <f t="shared" si="9"/>
        <v>5</v>
      </c>
      <c r="H23" s="7">
        <f t="shared" si="9"/>
        <v>6</v>
      </c>
      <c r="I23" s="7">
        <f t="shared" si="9"/>
        <v>7</v>
      </c>
      <c r="J23" s="7">
        <f t="shared" si="9"/>
        <v>8</v>
      </c>
      <c r="K23" s="7">
        <f t="shared" si="9"/>
        <v>9</v>
      </c>
      <c r="L23" s="7">
        <f t="shared" si="9"/>
        <v>10</v>
      </c>
      <c r="M23" s="42"/>
      <c r="N23" s="46"/>
      <c r="O23" s="32"/>
      <c r="P23" s="41"/>
      <c r="Q23" s="41"/>
    </row>
    <row r="24" spans="1:17" ht="12.75">
      <c r="A24" s="8">
        <f aca="true" t="shared" si="10" ref="A24:A31">A25-1</f>
        <v>2000</v>
      </c>
      <c r="B24" s="20">
        <v>4894860.9561228985</v>
      </c>
      <c r="C24" s="20">
        <v>7553691.650430599</v>
      </c>
      <c r="D24" s="20">
        <v>8800710.451972699</v>
      </c>
      <c r="E24" s="20">
        <v>9387903.1007257</v>
      </c>
      <c r="F24" s="20">
        <v>9886305.8341124</v>
      </c>
      <c r="G24" s="20">
        <v>10206701.3541124</v>
      </c>
      <c r="H24" s="20">
        <v>10281917.6041124</v>
      </c>
      <c r="I24" s="20">
        <v>10402392.6441124</v>
      </c>
      <c r="J24" s="20">
        <v>10453974.6441124</v>
      </c>
      <c r="K24" s="20">
        <v>10453974.6441124</v>
      </c>
      <c r="L24" s="20">
        <v>10474864.6441124</v>
      </c>
      <c r="M24" s="23">
        <f aca="true" t="shared" si="11" ref="M24:M34">L24</f>
        <v>10474864.6441124</v>
      </c>
      <c r="N24" s="23">
        <f>M24-L24</f>
        <v>0</v>
      </c>
      <c r="O24" s="32"/>
      <c r="P24" s="23">
        <f>B24</f>
        <v>4894860.9561228985</v>
      </c>
      <c r="Q24" s="8">
        <f aca="true" t="shared" si="12" ref="Q24:Q31">Q25-1</f>
        <v>2000</v>
      </c>
    </row>
    <row r="25" spans="1:17" ht="12.75">
      <c r="A25" s="8">
        <f t="shared" si="10"/>
        <v>2001</v>
      </c>
      <c r="B25" s="20">
        <v>2571435.1074214005</v>
      </c>
      <c r="C25" s="20">
        <v>5623983.195743301</v>
      </c>
      <c r="D25" s="20">
        <v>6634546.169804901</v>
      </c>
      <c r="E25" s="20">
        <v>7789383.944358101</v>
      </c>
      <c r="F25" s="20">
        <v>8661957.234358102</v>
      </c>
      <c r="G25" s="20">
        <v>9306818.116837254</v>
      </c>
      <c r="H25" s="20">
        <v>9829700.386837253</v>
      </c>
      <c r="I25" s="20">
        <v>9929700.386837253</v>
      </c>
      <c r="J25" s="20">
        <v>9943901.166837253</v>
      </c>
      <c r="K25" s="20">
        <v>9943901.166837253</v>
      </c>
      <c r="L25" s="22">
        <f>K25*L36</f>
        <v>9963771.895669775</v>
      </c>
      <c r="M25" s="23">
        <f t="shared" si="11"/>
        <v>9963771.895669775</v>
      </c>
      <c r="N25" s="23">
        <f>M25-K25</f>
        <v>19870.728832522407</v>
      </c>
      <c r="O25" s="32"/>
      <c r="P25" s="23">
        <f>B25+C24-SUM(P24:P24)</f>
        <v>5230265.801729101</v>
      </c>
      <c r="Q25" s="8">
        <f t="shared" si="12"/>
        <v>2001</v>
      </c>
    </row>
    <row r="26" spans="1:17" ht="12.75">
      <c r="A26" s="8">
        <f t="shared" si="10"/>
        <v>2002</v>
      </c>
      <c r="B26" s="20">
        <v>4871899.588466981</v>
      </c>
      <c r="C26" s="20">
        <v>7967576.441469414</v>
      </c>
      <c r="D26" s="20">
        <v>10433655.510461312</v>
      </c>
      <c r="E26" s="20">
        <v>11819901.060461313</v>
      </c>
      <c r="F26" s="20">
        <v>12894365.210461311</v>
      </c>
      <c r="G26" s="20">
        <v>14187293.283603776</v>
      </c>
      <c r="H26" s="20">
        <v>14813946.923543502</v>
      </c>
      <c r="I26" s="20">
        <v>14917908.923543502</v>
      </c>
      <c r="J26" s="20">
        <v>14999231.343543503</v>
      </c>
      <c r="K26" s="22">
        <f>J26*K36</f>
        <v>14999231.343543503</v>
      </c>
      <c r="L26" s="22">
        <f>K26*L36</f>
        <v>15029204.052817587</v>
      </c>
      <c r="M26" s="23">
        <f t="shared" si="11"/>
        <v>15029204.052817587</v>
      </c>
      <c r="N26" s="23">
        <f>M26-J26</f>
        <v>29972.709274083376</v>
      </c>
      <c r="O26" s="32"/>
      <c r="P26" s="23">
        <f>B26+C25+D24-SUM(P24:P25)</f>
        <v>9171466.478330981</v>
      </c>
      <c r="Q26" s="8">
        <f t="shared" si="12"/>
        <v>2002</v>
      </c>
    </row>
    <row r="27" spans="1:17" ht="12.75">
      <c r="A27" s="8">
        <f t="shared" si="10"/>
        <v>2003</v>
      </c>
      <c r="B27" s="20">
        <v>4475767.251877653</v>
      </c>
      <c r="C27" s="20">
        <v>10482986.289989453</v>
      </c>
      <c r="D27" s="20">
        <v>12760162.504253855</v>
      </c>
      <c r="E27" s="20">
        <v>14455914.694253854</v>
      </c>
      <c r="F27" s="20">
        <v>16440430.25087385</v>
      </c>
      <c r="G27" s="20">
        <v>16972427.583634127</v>
      </c>
      <c r="H27" s="20">
        <v>17096760.943634126</v>
      </c>
      <c r="I27" s="20">
        <v>17353152.16363413</v>
      </c>
      <c r="J27" s="22">
        <f>I27*J36</f>
        <v>17425570.284999266</v>
      </c>
      <c r="K27" s="22">
        <f>J27*K36</f>
        <v>17425570.284999266</v>
      </c>
      <c r="L27" s="22">
        <f>K27*L36</f>
        <v>17460391.506175525</v>
      </c>
      <c r="M27" s="23">
        <f t="shared" si="11"/>
        <v>17460391.506175525</v>
      </c>
      <c r="N27" s="23">
        <f>M27-I27</f>
        <v>107239.34254139662</v>
      </c>
      <c r="O27" s="32"/>
      <c r="P27" s="23">
        <f>B27+C26+D25+E24-SUM(P24:P26)</f>
        <v>9169199.727694687</v>
      </c>
      <c r="Q27" s="8">
        <f t="shared" si="12"/>
        <v>2003</v>
      </c>
    </row>
    <row r="28" spans="1:17" ht="12.75">
      <c r="A28" s="8">
        <f t="shared" si="10"/>
        <v>2004</v>
      </c>
      <c r="B28" s="20">
        <v>4989482.352861261</v>
      </c>
      <c r="C28" s="20">
        <v>10814404.595241962</v>
      </c>
      <c r="D28" s="20">
        <v>13394462.619423237</v>
      </c>
      <c r="E28" s="20">
        <v>16339318.400473561</v>
      </c>
      <c r="F28" s="20">
        <v>18370957.89142562</v>
      </c>
      <c r="G28" s="20">
        <v>20037447.253867574</v>
      </c>
      <c r="H28" s="20">
        <v>20237642.10386757</v>
      </c>
      <c r="I28" s="22">
        <f>H28*I36</f>
        <v>20463594.98574657</v>
      </c>
      <c r="J28" s="22">
        <f>I28*J36</f>
        <v>20548993.59755327</v>
      </c>
      <c r="K28" s="22">
        <f>J28*K36</f>
        <v>20548993.59755327</v>
      </c>
      <c r="L28" s="22">
        <f>K28*L36</f>
        <v>20590056.302492455</v>
      </c>
      <c r="M28" s="23">
        <f t="shared" si="11"/>
        <v>20590056.302492455</v>
      </c>
      <c r="N28" s="23">
        <f>M28-H28</f>
        <v>352414.19862488285</v>
      </c>
      <c r="O28" s="32"/>
      <c r="P28" s="23">
        <f>B28+C27+D26+E25+F24-SUM(P24:P27)</f>
        <v>15116020.967904862</v>
      </c>
      <c r="Q28" s="8">
        <f t="shared" si="12"/>
        <v>2004</v>
      </c>
    </row>
    <row r="29" spans="1:17" ht="12.75">
      <c r="A29" s="8">
        <f t="shared" si="10"/>
        <v>2005</v>
      </c>
      <c r="B29" s="20">
        <v>9190536.866125332</v>
      </c>
      <c r="C29" s="20">
        <v>18428497.276479132</v>
      </c>
      <c r="D29" s="20">
        <v>22975981.92999673</v>
      </c>
      <c r="E29" s="20">
        <v>25667649.416996732</v>
      </c>
      <c r="F29" s="20">
        <v>27986514.028508127</v>
      </c>
      <c r="G29" s="20">
        <v>30170756.857511416</v>
      </c>
      <c r="H29" s="22">
        <f>G29*H36</f>
        <v>30831802.067752283</v>
      </c>
      <c r="I29" s="22">
        <f>H29*I36</f>
        <v>31176038.54031052</v>
      </c>
      <c r="J29" s="22">
        <f>I29*J36</f>
        <v>31306142.28869047</v>
      </c>
      <c r="K29" s="22">
        <f>J29*K36</f>
        <v>31306142.28869047</v>
      </c>
      <c r="L29" s="22">
        <f>K29*L36</f>
        <v>31368700.821179263</v>
      </c>
      <c r="M29" s="23">
        <f t="shared" si="11"/>
        <v>31368700.821179263</v>
      </c>
      <c r="N29" s="23">
        <f>M29-G29</f>
        <v>1197943.9636678472</v>
      </c>
      <c r="O29" s="32"/>
      <c r="P29" s="23">
        <f>B29+C28+D27+E26+F25+G24-SUM(P24:P28)</f>
        <v>19871849.68277044</v>
      </c>
      <c r="Q29" s="8">
        <f t="shared" si="12"/>
        <v>2005</v>
      </c>
    </row>
    <row r="30" spans="1:17" ht="12.75">
      <c r="A30" s="8">
        <f t="shared" si="10"/>
        <v>2006</v>
      </c>
      <c r="B30" s="20">
        <v>11947568.828357197</v>
      </c>
      <c r="C30" s="20">
        <v>30056793.040207263</v>
      </c>
      <c r="D30" s="20">
        <v>38581300.90999994</v>
      </c>
      <c r="E30" s="20">
        <v>43579026.46949091</v>
      </c>
      <c r="F30" s="20">
        <v>46994398.390375845</v>
      </c>
      <c r="G30" s="22">
        <f aca="true" t="shared" si="13" ref="G30:L30">F30*G36</f>
        <v>50305985.84319206</v>
      </c>
      <c r="H30" s="22">
        <f t="shared" si="13"/>
        <v>51408196.54162231</v>
      </c>
      <c r="I30" s="22">
        <f t="shared" si="13"/>
        <v>51982168.05970552</v>
      </c>
      <c r="J30" s="22">
        <f t="shared" si="13"/>
        <v>52199099.883957</v>
      </c>
      <c r="K30" s="22">
        <f t="shared" si="13"/>
        <v>52199099.883957</v>
      </c>
      <c r="L30" s="22">
        <f t="shared" si="13"/>
        <v>52303408.458800346</v>
      </c>
      <c r="M30" s="23">
        <f t="shared" si="11"/>
        <v>52303408.458800346</v>
      </c>
      <c r="N30" s="23">
        <f>M30-F30</f>
        <v>5309010.0684245005</v>
      </c>
      <c r="O30" s="32"/>
      <c r="P30" s="23">
        <f>B30+C29+D28+E27+F26+G25+H24-SUM(P24:P29)</f>
        <v>27255880.73537142</v>
      </c>
      <c r="Q30" s="8">
        <f t="shared" si="12"/>
        <v>2006</v>
      </c>
    </row>
    <row r="31" spans="1:17" ht="12.75">
      <c r="A31" s="8">
        <f t="shared" si="10"/>
        <v>2007</v>
      </c>
      <c r="B31" s="20">
        <v>14154879.422155138</v>
      </c>
      <c r="C31" s="20">
        <v>43947770.36169937</v>
      </c>
      <c r="D31" s="20">
        <v>58121720.06703259</v>
      </c>
      <c r="E31" s="20">
        <v>64262510.00110725</v>
      </c>
      <c r="F31" s="22">
        <f aca="true" t="shared" si="14" ref="F31:L31">E31*F36</f>
        <v>70336132.47457245</v>
      </c>
      <c r="G31" s="22">
        <f t="shared" si="14"/>
        <v>75292558.38405095</v>
      </c>
      <c r="H31" s="22">
        <f t="shared" si="14"/>
        <v>76942228.13949051</v>
      </c>
      <c r="I31" s="22">
        <f t="shared" si="14"/>
        <v>77801286.62550785</v>
      </c>
      <c r="J31" s="22">
        <f t="shared" si="14"/>
        <v>78125966.71613814</v>
      </c>
      <c r="K31" s="22">
        <f t="shared" si="14"/>
        <v>78125966.71613814</v>
      </c>
      <c r="L31" s="22">
        <f t="shared" si="14"/>
        <v>78282084.5086774</v>
      </c>
      <c r="M31" s="23">
        <f t="shared" si="11"/>
        <v>78282084.5086774</v>
      </c>
      <c r="N31" s="23">
        <f>M31-E31</f>
        <v>14019574.50757014</v>
      </c>
      <c r="O31" s="32"/>
      <c r="P31" s="23">
        <f>B31+C30+D29+E28+F27+G26+H25+I24-SUM(P24:P30)</f>
        <v>43677245.00833559</v>
      </c>
      <c r="Q31" s="8">
        <f t="shared" si="12"/>
        <v>2007</v>
      </c>
    </row>
    <row r="32" spans="1:17" ht="12.75">
      <c r="A32" s="8">
        <v>2008</v>
      </c>
      <c r="B32" s="20">
        <v>21634770.206132688</v>
      </c>
      <c r="C32" s="20">
        <v>55199920.105176896</v>
      </c>
      <c r="D32" s="20">
        <v>67769148.85820055</v>
      </c>
      <c r="E32" s="22">
        <f aca="true" t="shared" si="15" ref="E32:L32">D32*E36</f>
        <v>76294068.6424052</v>
      </c>
      <c r="F32" s="22">
        <f t="shared" si="15"/>
        <v>83504826.04809359</v>
      </c>
      <c r="G32" s="22">
        <f t="shared" si="15"/>
        <v>89389219.58566678</v>
      </c>
      <c r="H32" s="22">
        <f t="shared" si="15"/>
        <v>91347749.0230734</v>
      </c>
      <c r="I32" s="22">
        <f t="shared" si="15"/>
        <v>92367644.87057327</v>
      </c>
      <c r="J32" s="22">
        <f t="shared" si="15"/>
        <v>92753113.24273835</v>
      </c>
      <c r="K32" s="22">
        <f t="shared" si="15"/>
        <v>92753113.24273835</v>
      </c>
      <c r="L32" s="22">
        <f t="shared" si="15"/>
        <v>92938460.2137808</v>
      </c>
      <c r="M32" s="23">
        <f t="shared" si="11"/>
        <v>92938460.2137808</v>
      </c>
      <c r="N32" s="23">
        <f>M32-D32</f>
        <v>25169311.355580255</v>
      </c>
      <c r="O32" s="32"/>
      <c r="P32" s="23">
        <f>B32+C31+D30+E29+F28+G27+H26+I25+J24-SUM(P24:P31)</f>
        <v>65985708.96612167</v>
      </c>
      <c r="Q32" s="8">
        <v>2008</v>
      </c>
    </row>
    <row r="33" spans="1:17" ht="12.75">
      <c r="A33" s="8">
        <v>2009</v>
      </c>
      <c r="B33" s="20">
        <v>41595259.166250885</v>
      </c>
      <c r="C33" s="20">
        <v>70301824.60055922</v>
      </c>
      <c r="D33" s="22">
        <f aca="true" t="shared" si="16" ref="D33:L33">C33*D36</f>
        <v>88571571.75921851</v>
      </c>
      <c r="E33" s="22">
        <f t="shared" si="16"/>
        <v>99713301.54526253</v>
      </c>
      <c r="F33" s="22">
        <f t="shared" si="16"/>
        <v>109137473.57275231</v>
      </c>
      <c r="G33" s="22">
        <f t="shared" si="16"/>
        <v>116828140.98194729</v>
      </c>
      <c r="H33" s="22">
        <f t="shared" si="16"/>
        <v>119387860.75902122</v>
      </c>
      <c r="I33" s="22">
        <f t="shared" si="16"/>
        <v>120720823.9106284</v>
      </c>
      <c r="J33" s="22">
        <f t="shared" si="16"/>
        <v>121224615.68256825</v>
      </c>
      <c r="K33" s="22">
        <f t="shared" si="16"/>
        <v>121224615.68256825</v>
      </c>
      <c r="L33" s="22">
        <f t="shared" si="16"/>
        <v>121466856.77342789</v>
      </c>
      <c r="M33" s="23">
        <f t="shared" si="11"/>
        <v>121466856.77342789</v>
      </c>
      <c r="N33" s="23">
        <f>M33-C33</f>
        <v>51165032.17286867</v>
      </c>
      <c r="O33" s="32"/>
      <c r="P33" s="23">
        <f>B33+C32+D31+E30+F29+G28+H27+I26+J25+K24-SUM(P24:P32)</f>
        <v>98559934.44407266</v>
      </c>
      <c r="Q33" s="8">
        <v>2009</v>
      </c>
    </row>
    <row r="34" spans="1:17" ht="12.75">
      <c r="A34" s="8">
        <v>2010</v>
      </c>
      <c r="B34" s="20">
        <v>24018424.295929015</v>
      </c>
      <c r="C34" s="22">
        <f aca="true" t="shared" si="17" ref="C34:L34">B34*C36</f>
        <v>51974071.41977121</v>
      </c>
      <c r="D34" s="22">
        <f t="shared" si="17"/>
        <v>65480877.950618595</v>
      </c>
      <c r="E34" s="22">
        <f t="shared" si="17"/>
        <v>73717948.08257982</v>
      </c>
      <c r="F34" s="22">
        <f t="shared" si="17"/>
        <v>80685229.41292907</v>
      </c>
      <c r="G34" s="22">
        <f t="shared" si="17"/>
        <v>86370932.44357313</v>
      </c>
      <c r="H34" s="22">
        <f t="shared" si="17"/>
        <v>88263330.81678951</v>
      </c>
      <c r="I34" s="22">
        <f t="shared" si="17"/>
        <v>89248789.19479302</v>
      </c>
      <c r="J34" s="22">
        <f t="shared" si="17"/>
        <v>89621241.96802142</v>
      </c>
      <c r="K34" s="22">
        <f t="shared" si="17"/>
        <v>89621241.96802142</v>
      </c>
      <c r="L34" s="22">
        <f t="shared" si="17"/>
        <v>89800330.57388163</v>
      </c>
      <c r="M34" s="23">
        <f t="shared" si="11"/>
        <v>89800330.57388163</v>
      </c>
      <c r="N34" s="23">
        <f>M34-B34</f>
        <v>65781906.27795261</v>
      </c>
      <c r="O34" s="32"/>
      <c r="P34" s="23">
        <f>B34+C33+D32+E31+F30+G29+H28+I27+J26+K25+L24-SUM(P24:P33)</f>
        <v>77593421.65722388</v>
      </c>
      <c r="Q34" s="8">
        <v>2010</v>
      </c>
    </row>
    <row r="35" spans="1:17" ht="12.75">
      <c r="A35" s="9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4">
        <f>SUM(M24:M34)</f>
        <v>539678129.7510151</v>
      </c>
      <c r="N35" s="24">
        <f>SUM(N24:N34)</f>
        <v>163152275.3253369</v>
      </c>
      <c r="O35" s="32"/>
      <c r="P35" s="5"/>
      <c r="Q35" s="1"/>
    </row>
    <row r="36" spans="1:17" ht="25.5">
      <c r="A36" s="10" t="s">
        <v>6</v>
      </c>
      <c r="B36" s="2"/>
      <c r="C36" s="11">
        <f>IF(SUM(B24:B33)=0,1,SUM(C24:C33)/SUM(B24:B33))</f>
        <v>2.163925109299552</v>
      </c>
      <c r="D36" s="11">
        <f>IF(SUM(C24:C32)=0,1,SUM(D24:D32)/SUM(C24:C32))</f>
        <v>1.2598758604412377</v>
      </c>
      <c r="E36" s="11">
        <f>IF(SUM(D24:D31)=0,1,SUM(E24:E31)/SUM(D24:D31))</f>
        <v>1.125793520028444</v>
      </c>
      <c r="F36" s="11">
        <f>IF(SUM(E24:E30)=0,1,SUM(F24:F30)/SUM(E24:E30))</f>
        <v>1.0945126866871608</v>
      </c>
      <c r="G36" s="11">
        <f>IF(SUM(F24:F29)=0,1,SUM(G24:G29)/SUM(F24:F29))</f>
        <v>1.0704677060722712</v>
      </c>
      <c r="H36" s="11">
        <f>IF(SUM(G24:G28)=0,1,SUM(H24:H28)/SUM(G24:G28))</f>
        <v>1.0219101301754812</v>
      </c>
      <c r="I36" s="11">
        <f>IF(SUM(H24:H27)=0,1,SUM(I24:I27)/SUM(H24:H27))</f>
        <v>1.011164980619744</v>
      </c>
      <c r="J36" s="11">
        <f>IF(SUM(I24:I26)=0,1,SUM(J24:J26)/SUM(I24:I26))</f>
        <v>1.004173196931731</v>
      </c>
      <c r="K36" s="11">
        <f>IF(SUM(J24:J25)=0,1,SUM(K24:K25)/SUM(J24:J25))</f>
        <v>1</v>
      </c>
      <c r="L36" s="11">
        <f>IF(SUM(K24:K24)=0,1,SUM(L24:L24)/SUM(K24:K24))</f>
        <v>1.0019982830178151</v>
      </c>
      <c r="M36" s="14"/>
      <c r="N36" s="14"/>
      <c r="O36" s="32"/>
      <c r="P36" s="1"/>
      <c r="Q36" s="1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/>
      <c r="P37" s="13"/>
      <c r="Q37" s="4"/>
    </row>
  </sheetData>
  <sheetProtection selectLockedCells="1"/>
  <mergeCells count="19">
    <mergeCell ref="A4:A5"/>
    <mergeCell ref="B4:L4"/>
    <mergeCell ref="A3:L3"/>
    <mergeCell ref="A2:N2"/>
    <mergeCell ref="M3:M5"/>
    <mergeCell ref="N21:N23"/>
    <mergeCell ref="P4:P5"/>
    <mergeCell ref="P21:Q21"/>
    <mergeCell ref="O3:O19"/>
    <mergeCell ref="O21:O37"/>
    <mergeCell ref="P22:P23"/>
    <mergeCell ref="N3:N5"/>
    <mergeCell ref="Q22:Q23"/>
    <mergeCell ref="P3:Q3"/>
    <mergeCell ref="Q4:Q5"/>
    <mergeCell ref="A21:L21"/>
    <mergeCell ref="M21:M23"/>
    <mergeCell ref="A22:A23"/>
    <mergeCell ref="B22:L22"/>
  </mergeCells>
  <printOptions/>
  <pageMargins left="0.2" right="0.2" top="0.44" bottom="0.18" header="0.21" footer="0.17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workbookViewId="0" topLeftCell="G19">
      <selection activeCell="O32" sqref="O32"/>
    </sheetView>
  </sheetViews>
  <sheetFormatPr defaultColWidth="9.140625" defaultRowHeight="12.75"/>
  <cols>
    <col min="1" max="1" width="11.28125" style="0" customWidth="1"/>
    <col min="3" max="12" width="12.00390625" style="0" bestFit="1" customWidth="1"/>
    <col min="13" max="13" width="11.00390625" style="0" customWidth="1"/>
    <col min="14" max="14" width="15.140625" style="0" customWidth="1"/>
    <col min="15" max="15" width="16.00390625" style="0" customWidth="1"/>
    <col min="16" max="16" width="15.00390625" style="0" customWidth="1"/>
    <col min="17" max="17" width="3.140625" style="0" customWidth="1"/>
    <col min="18" max="19" width="10.140625" style="0" customWidth="1"/>
    <col min="20" max="20" width="11.57421875" style="0" customWidth="1"/>
    <col min="21" max="21" width="8.421875" style="0" customWidth="1"/>
  </cols>
  <sheetData>
    <row r="1" spans="9:21" ht="12.7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 t="s">
        <v>20</v>
      </c>
      <c r="U1" s="1"/>
    </row>
    <row r="2" spans="1:20" ht="18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</row>
    <row r="3" spans="1:21" ht="38.2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1" t="s">
        <v>8</v>
      </c>
      <c r="N3" s="31" t="s">
        <v>9</v>
      </c>
      <c r="O3" s="31" t="s">
        <v>31</v>
      </c>
      <c r="P3" s="31" t="s">
        <v>32</v>
      </c>
      <c r="Q3" s="32"/>
      <c r="R3" s="33" t="s">
        <v>0</v>
      </c>
      <c r="S3" s="33"/>
      <c r="T3" s="33"/>
      <c r="U3" s="33"/>
    </row>
    <row r="4" spans="1:21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3"/>
      <c r="N4" s="31"/>
      <c r="O4" s="31"/>
      <c r="P4" s="31"/>
      <c r="Q4" s="32"/>
      <c r="R4" s="36" t="s">
        <v>1</v>
      </c>
      <c r="S4" s="38" t="s">
        <v>5</v>
      </c>
      <c r="T4" s="40" t="s">
        <v>4</v>
      </c>
      <c r="U4" s="40" t="s">
        <v>7</v>
      </c>
    </row>
    <row r="5" spans="1:21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3"/>
      <c r="N5" s="31"/>
      <c r="O5" s="31"/>
      <c r="P5" s="31"/>
      <c r="Q5" s="32"/>
      <c r="R5" s="37"/>
      <c r="S5" s="39"/>
      <c r="T5" s="41"/>
      <c r="U5" s="41"/>
    </row>
    <row r="6" spans="1:21" ht="12.75">
      <c r="A6" s="8">
        <f aca="true" t="shared" si="1" ref="A6:A13">A7-1</f>
        <v>2000</v>
      </c>
      <c r="B6" s="20">
        <v>771235.66</v>
      </c>
      <c r="C6" s="20">
        <v>3522511.3091559997</v>
      </c>
      <c r="D6" s="20">
        <v>4614837.49779295</v>
      </c>
      <c r="E6" s="20">
        <v>5117549.15219445</v>
      </c>
      <c r="F6" s="20">
        <v>5445681.64739655</v>
      </c>
      <c r="G6" s="20">
        <v>5718943.69134905</v>
      </c>
      <c r="H6" s="20">
        <v>5795119.78370782</v>
      </c>
      <c r="I6" s="20">
        <v>5818169.57274892</v>
      </c>
      <c r="J6" s="20">
        <v>5934503.04524772</v>
      </c>
      <c r="K6" s="20">
        <v>6003978.11674092</v>
      </c>
      <c r="L6" s="20">
        <v>6525875.568692819</v>
      </c>
      <c r="M6" s="23">
        <f aca="true" t="shared" si="2" ref="M6:M16">L6</f>
        <v>6525875.568692819</v>
      </c>
      <c r="N6" s="23">
        <f>M6-L6</f>
        <v>0</v>
      </c>
      <c r="O6" s="20">
        <v>31735</v>
      </c>
      <c r="P6" s="23">
        <f aca="true" t="shared" si="3" ref="P6:P16">IF(N6-O6&lt;0,0,N6-O6)</f>
        <v>0</v>
      </c>
      <c r="Q6" s="32"/>
      <c r="R6" s="20">
        <v>515830.4868502</v>
      </c>
      <c r="S6" s="20">
        <v>6066.9651017</v>
      </c>
      <c r="T6" s="23">
        <f>B6</f>
        <v>771235.66</v>
      </c>
      <c r="U6" s="8">
        <f aca="true" t="shared" si="4" ref="U6:U13">U7-1</f>
        <v>2000</v>
      </c>
    </row>
    <row r="7" spans="1:21" ht="12.75">
      <c r="A7" s="8">
        <f t="shared" si="1"/>
        <v>2001</v>
      </c>
      <c r="B7" s="20">
        <v>1570392.6561794002</v>
      </c>
      <c r="C7" s="20">
        <v>5194721.230302501</v>
      </c>
      <c r="D7" s="20">
        <v>6766743.106534501</v>
      </c>
      <c r="E7" s="20">
        <v>7692915.8156118</v>
      </c>
      <c r="F7" s="20">
        <v>7966421.0176854</v>
      </c>
      <c r="G7" s="20">
        <v>8032708.4911574</v>
      </c>
      <c r="H7" s="20">
        <v>8247877.3888577</v>
      </c>
      <c r="I7" s="20">
        <v>8300036.4020961</v>
      </c>
      <c r="J7" s="20">
        <v>8375792.6612509005</v>
      </c>
      <c r="K7" s="20">
        <v>8405918.467207301</v>
      </c>
      <c r="L7" s="22">
        <f>K7*L18</f>
        <v>9136605.24588135</v>
      </c>
      <c r="M7" s="23">
        <f t="shared" si="2"/>
        <v>9136605.24588135</v>
      </c>
      <c r="N7" s="23">
        <f>M7-K7</f>
        <v>730686.7786740493</v>
      </c>
      <c r="O7" s="20">
        <v>35179</v>
      </c>
      <c r="P7" s="23">
        <f t="shared" si="3"/>
        <v>695507.7786740493</v>
      </c>
      <c r="Q7" s="32"/>
      <c r="R7" s="20">
        <v>788.3559563999999</v>
      </c>
      <c r="S7" s="20">
        <v>29337.45</v>
      </c>
      <c r="T7" s="23">
        <f>B7+C6-SUM(T6:T6)</f>
        <v>4321668.3053354</v>
      </c>
      <c r="U7" s="8">
        <f t="shared" si="4"/>
        <v>2001</v>
      </c>
    </row>
    <row r="8" spans="1:21" ht="12.75">
      <c r="A8" s="8">
        <f t="shared" si="1"/>
        <v>2002</v>
      </c>
      <c r="B8" s="20">
        <v>2185721.3389571</v>
      </c>
      <c r="C8" s="20">
        <v>6701611.53475086</v>
      </c>
      <c r="D8" s="20">
        <v>8783230.38011422</v>
      </c>
      <c r="E8" s="20">
        <v>9589024.515794741</v>
      </c>
      <c r="F8" s="20">
        <v>10531546.266056899</v>
      </c>
      <c r="G8" s="20">
        <v>10740656.13801769</v>
      </c>
      <c r="H8" s="20">
        <v>11047316.681027692</v>
      </c>
      <c r="I8" s="20">
        <v>11119591.861475242</v>
      </c>
      <c r="J8" s="20">
        <v>11201631.46995948</v>
      </c>
      <c r="K8" s="22">
        <f>J8*K18</f>
        <v>11279595.779443901</v>
      </c>
      <c r="L8" s="22">
        <f>K8*L18</f>
        <v>12260077.750210084</v>
      </c>
      <c r="M8" s="23">
        <f t="shared" si="2"/>
        <v>12260077.750210084</v>
      </c>
      <c r="N8" s="23">
        <f>M8-J8</f>
        <v>1058446.2802506033</v>
      </c>
      <c r="O8" s="20">
        <v>106167</v>
      </c>
      <c r="P8" s="23">
        <f t="shared" si="3"/>
        <v>952279.2802506033</v>
      </c>
      <c r="Q8" s="32"/>
      <c r="R8" s="20">
        <v>108118.71767744</v>
      </c>
      <c r="S8" s="20">
        <v>13437.950874799999</v>
      </c>
      <c r="T8" s="23">
        <f>B8+C7+D6-SUM(T6:T7)</f>
        <v>6902376.101717151</v>
      </c>
      <c r="U8" s="8">
        <f t="shared" si="4"/>
        <v>2002</v>
      </c>
    </row>
    <row r="9" spans="1:21" ht="12.75">
      <c r="A9" s="8">
        <f t="shared" si="1"/>
        <v>2003</v>
      </c>
      <c r="B9" s="20">
        <v>1818077.6609173997</v>
      </c>
      <c r="C9" s="20">
        <v>6619215.2317766</v>
      </c>
      <c r="D9" s="20">
        <v>7968728.0121166</v>
      </c>
      <c r="E9" s="20">
        <v>8530137.732402101</v>
      </c>
      <c r="F9" s="20">
        <v>9031767.417596702</v>
      </c>
      <c r="G9" s="20">
        <v>9567770.9986859</v>
      </c>
      <c r="H9" s="20">
        <v>9648051.833061501</v>
      </c>
      <c r="I9" s="20">
        <v>10001832.0690055</v>
      </c>
      <c r="J9" s="22">
        <f>I9*J18</f>
        <v>10110470.534335472</v>
      </c>
      <c r="K9" s="22">
        <f>J9*K18</f>
        <v>10180840.27073378</v>
      </c>
      <c r="L9" s="22">
        <f>K9*L18</f>
        <v>11065812.616187537</v>
      </c>
      <c r="M9" s="23">
        <f t="shared" si="2"/>
        <v>11065812.616187537</v>
      </c>
      <c r="N9" s="23">
        <f>M9-I9</f>
        <v>1063980.5471820366</v>
      </c>
      <c r="O9" s="20">
        <v>140877.81920000006</v>
      </c>
      <c r="P9" s="23">
        <f t="shared" si="3"/>
        <v>923102.7279820365</v>
      </c>
      <c r="Q9" s="32"/>
      <c r="R9" s="20">
        <v>1281155.559944</v>
      </c>
      <c r="S9" s="20">
        <v>8547.826000000001</v>
      </c>
      <c r="T9" s="23">
        <f>B9+C8+D7+E6-SUM(T6:T8)</f>
        <v>8408701.387344658</v>
      </c>
      <c r="U9" s="8">
        <f t="shared" si="4"/>
        <v>2003</v>
      </c>
    </row>
    <row r="10" spans="1:21" ht="12.75">
      <c r="A10" s="8">
        <f t="shared" si="1"/>
        <v>2004</v>
      </c>
      <c r="B10" s="20">
        <v>2934021.2309482</v>
      </c>
      <c r="C10" s="20">
        <v>8570324.8821446</v>
      </c>
      <c r="D10" s="20">
        <v>11055096.1087065</v>
      </c>
      <c r="E10" s="20">
        <v>11698760.263079802</v>
      </c>
      <c r="F10" s="20">
        <v>12564850.118970903</v>
      </c>
      <c r="G10" s="20">
        <v>14134930.770759001</v>
      </c>
      <c r="H10" s="20">
        <v>14181703.358629003</v>
      </c>
      <c r="I10" s="22">
        <f>H10*I18</f>
        <v>14386341.093104193</v>
      </c>
      <c r="J10" s="22">
        <f>I10*J18</f>
        <v>14542603.466565914</v>
      </c>
      <c r="K10" s="22">
        <f>J10*K18</f>
        <v>14643821.22581975</v>
      </c>
      <c r="L10" s="22">
        <f>K10*L18</f>
        <v>15916739.42038889</v>
      </c>
      <c r="M10" s="23">
        <f t="shared" si="2"/>
        <v>15916739.42038889</v>
      </c>
      <c r="N10" s="23">
        <f>M10-H10</f>
        <v>1735036.0617598873</v>
      </c>
      <c r="O10" s="20">
        <v>491297.3210000001</v>
      </c>
      <c r="P10" s="23">
        <f t="shared" si="3"/>
        <v>1243738.7407598873</v>
      </c>
      <c r="Q10" s="32"/>
      <c r="R10" s="20">
        <v>3745009.4370639003</v>
      </c>
      <c r="S10" s="20">
        <v>41508.469363840355</v>
      </c>
      <c r="T10" s="23">
        <f>B10+C9+D8+E7+F6-SUM(T6:T9)</f>
        <v>11071082.85145016</v>
      </c>
      <c r="U10" s="8">
        <f t="shared" si="4"/>
        <v>2004</v>
      </c>
    </row>
    <row r="11" spans="1:21" ht="12.75">
      <c r="A11" s="8">
        <f t="shared" si="1"/>
        <v>2005</v>
      </c>
      <c r="B11" s="20">
        <v>3259524.9400983998</v>
      </c>
      <c r="C11" s="20">
        <v>8958133.661700698</v>
      </c>
      <c r="D11" s="20">
        <v>10979758.414129898</v>
      </c>
      <c r="E11" s="20">
        <v>11647354.27009</v>
      </c>
      <c r="F11" s="20">
        <v>12482807.906616</v>
      </c>
      <c r="G11" s="20">
        <v>13722001.0723569</v>
      </c>
      <c r="H11" s="22">
        <f>G11*H18</f>
        <v>13928438.621467838</v>
      </c>
      <c r="I11" s="22">
        <f>H11*I18</f>
        <v>14129421.821595179</v>
      </c>
      <c r="J11" s="22">
        <f>I11*J18</f>
        <v>14282893.574780747</v>
      </c>
      <c r="K11" s="22">
        <f>J11*K18</f>
        <v>14382303.731058748</v>
      </c>
      <c r="L11" s="22">
        <f>K11*L18</f>
        <v>15632489.445345182</v>
      </c>
      <c r="M11" s="23">
        <f t="shared" si="2"/>
        <v>15632489.445345182</v>
      </c>
      <c r="N11" s="23">
        <f>M11-G11</f>
        <v>1910488.3729882818</v>
      </c>
      <c r="O11" s="20">
        <v>328807.2649999997</v>
      </c>
      <c r="P11" s="23">
        <f t="shared" si="3"/>
        <v>1581681.107988282</v>
      </c>
      <c r="Q11" s="32"/>
      <c r="R11" s="20">
        <v>5774156.214166199</v>
      </c>
      <c r="S11" s="20">
        <v>76383.42455059913</v>
      </c>
      <c r="T11" s="23">
        <f>B11+C10+D9+E8+F7+G6-SUM(T6:T10)</f>
        <v>11597902.753341421</v>
      </c>
      <c r="U11" s="8">
        <f t="shared" si="4"/>
        <v>2005</v>
      </c>
    </row>
    <row r="12" spans="1:21" ht="12.75">
      <c r="A12" s="8">
        <f t="shared" si="1"/>
        <v>2006</v>
      </c>
      <c r="B12" s="20">
        <v>3776286.410466301</v>
      </c>
      <c r="C12" s="20">
        <v>10640095.213999545</v>
      </c>
      <c r="D12" s="20">
        <v>11948184.628578845</v>
      </c>
      <c r="E12" s="20">
        <v>12918598.328567745</v>
      </c>
      <c r="F12" s="20">
        <v>13471060.866957044</v>
      </c>
      <c r="G12" s="22">
        <f aca="true" t="shared" si="5" ref="G12:L12">F12*G18</f>
        <v>14375105.681005914</v>
      </c>
      <c r="H12" s="22">
        <f t="shared" si="5"/>
        <v>14591368.71504515</v>
      </c>
      <c r="I12" s="22">
        <f t="shared" si="5"/>
        <v>14801917.797988854</v>
      </c>
      <c r="J12" s="22">
        <f t="shared" si="5"/>
        <v>14962694.10601117</v>
      </c>
      <c r="K12" s="22">
        <f t="shared" si="5"/>
        <v>15066835.731910063</v>
      </c>
      <c r="L12" s="22">
        <f t="shared" si="5"/>
        <v>16376524.578965701</v>
      </c>
      <c r="M12" s="23">
        <f t="shared" si="2"/>
        <v>16376524.578965701</v>
      </c>
      <c r="N12" s="23">
        <f>M12-F12</f>
        <v>2905463.712008657</v>
      </c>
      <c r="O12" s="20">
        <v>907848.5969494</v>
      </c>
      <c r="P12" s="23">
        <f t="shared" si="3"/>
        <v>1997615.115059257</v>
      </c>
      <c r="Q12" s="32"/>
      <c r="R12" s="20">
        <v>7933296.3308717</v>
      </c>
      <c r="S12" s="20">
        <v>124844.3629994761</v>
      </c>
      <c r="T12" s="23">
        <f>B12+C11+D10+E9+F8+G7+H6-SUM(T6:T11)</f>
        <v>13606061.395008922</v>
      </c>
      <c r="U12" s="8">
        <f t="shared" si="4"/>
        <v>2006</v>
      </c>
    </row>
    <row r="13" spans="1:21" ht="12.75">
      <c r="A13" s="8">
        <f t="shared" si="1"/>
        <v>2007</v>
      </c>
      <c r="B13" s="20">
        <v>928775.1548696</v>
      </c>
      <c r="C13" s="20">
        <v>2989346.1899745</v>
      </c>
      <c r="D13" s="20">
        <v>3188709.8104344998</v>
      </c>
      <c r="E13" s="20">
        <v>3313381.9012454</v>
      </c>
      <c r="F13" s="22">
        <f aca="true" t="shared" si="6" ref="F13:L13">E13*F18</f>
        <v>3525406.6559710097</v>
      </c>
      <c r="G13" s="22">
        <f t="shared" si="6"/>
        <v>3761997.1989297764</v>
      </c>
      <c r="H13" s="22">
        <f t="shared" si="6"/>
        <v>3818593.7169896513</v>
      </c>
      <c r="I13" s="22">
        <f t="shared" si="6"/>
        <v>3873694.881311389</v>
      </c>
      <c r="J13" s="22">
        <f t="shared" si="6"/>
        <v>3915770.399492338</v>
      </c>
      <c r="K13" s="22">
        <f t="shared" si="6"/>
        <v>3943024.4951224863</v>
      </c>
      <c r="L13" s="22">
        <f t="shared" si="6"/>
        <v>4285772.985702495</v>
      </c>
      <c r="M13" s="23">
        <f t="shared" si="2"/>
        <v>4285772.985702495</v>
      </c>
      <c r="N13" s="23">
        <f>M13-E13</f>
        <v>972391.0844570952</v>
      </c>
      <c r="O13" s="20">
        <v>209719.79609039996</v>
      </c>
      <c r="P13" s="23">
        <f t="shared" si="3"/>
        <v>762671.2883666953</v>
      </c>
      <c r="Q13" s="32"/>
      <c r="R13" s="20">
        <v>5824613.9018973</v>
      </c>
      <c r="S13" s="20">
        <v>120840.34888371467</v>
      </c>
      <c r="T13" s="23">
        <f>B13+C12+D11+E10+F9+G8+H7+I6-SUM(T6:T12)</f>
        <v>11406831.109102137</v>
      </c>
      <c r="U13" s="8">
        <f t="shared" si="4"/>
        <v>2007</v>
      </c>
    </row>
    <row r="14" spans="1:21" ht="12.75">
      <c r="A14" s="8">
        <v>2008</v>
      </c>
      <c r="B14" s="20">
        <v>888372.97</v>
      </c>
      <c r="C14" s="20">
        <v>1284293.6</v>
      </c>
      <c r="D14" s="20">
        <v>1300453.02</v>
      </c>
      <c r="E14" s="22">
        <f aca="true" t="shared" si="7" ref="E14:L14">D14*E18</f>
        <v>1404051.3846181962</v>
      </c>
      <c r="F14" s="22">
        <f t="shared" si="7"/>
        <v>1493897.2458314574</v>
      </c>
      <c r="G14" s="22">
        <f t="shared" si="7"/>
        <v>1594152.9028397752</v>
      </c>
      <c r="H14" s="22">
        <f t="shared" si="7"/>
        <v>1618135.7765063054</v>
      </c>
      <c r="I14" s="22">
        <f t="shared" si="7"/>
        <v>1641484.9914069274</v>
      </c>
      <c r="J14" s="22">
        <f t="shared" si="7"/>
        <v>1659314.5659387023</v>
      </c>
      <c r="K14" s="22">
        <f t="shared" si="7"/>
        <v>1670863.5367022727</v>
      </c>
      <c r="L14" s="22">
        <f t="shared" si="7"/>
        <v>1816103.8099692257</v>
      </c>
      <c r="M14" s="23">
        <f t="shared" si="2"/>
        <v>1816103.8099692257</v>
      </c>
      <c r="N14" s="23">
        <f>M14-D14</f>
        <v>515650.78996922565</v>
      </c>
      <c r="O14" s="20">
        <v>358323.88723254675</v>
      </c>
      <c r="P14" s="23">
        <f t="shared" si="3"/>
        <v>157326.9027366789</v>
      </c>
      <c r="Q14" s="32"/>
      <c r="R14" s="20">
        <v>1950828.9404396005</v>
      </c>
      <c r="S14" s="20">
        <v>32423.64</v>
      </c>
      <c r="T14" s="23">
        <f>B14+C13+D12+E11+F10+G9+H8+I7+J6-SUM(T6:T13)</f>
        <v>6801875.74137181</v>
      </c>
      <c r="U14" s="8">
        <v>2008</v>
      </c>
    </row>
    <row r="15" spans="1:21" ht="12.75">
      <c r="A15" s="8">
        <v>2009</v>
      </c>
      <c r="B15" s="20">
        <v>273995.89</v>
      </c>
      <c r="C15" s="20">
        <v>345083.56</v>
      </c>
      <c r="D15" s="22">
        <f aca="true" t="shared" si="8" ref="D15:L15">C15*D18</f>
        <v>421887.656706452</v>
      </c>
      <c r="E15" s="22">
        <f t="shared" si="8"/>
        <v>455496.6149811549</v>
      </c>
      <c r="F15" s="22">
        <f t="shared" si="8"/>
        <v>484644.04227694136</v>
      </c>
      <c r="G15" s="22">
        <f t="shared" si="8"/>
        <v>517168.5730030148</v>
      </c>
      <c r="H15" s="22">
        <f t="shared" si="8"/>
        <v>524948.9989135636</v>
      </c>
      <c r="I15" s="22">
        <f t="shared" si="8"/>
        <v>532523.855835622</v>
      </c>
      <c r="J15" s="22">
        <f t="shared" si="8"/>
        <v>538308.05357564</v>
      </c>
      <c r="K15" s="22">
        <f t="shared" si="8"/>
        <v>542054.7234959528</v>
      </c>
      <c r="L15" s="22">
        <f t="shared" si="8"/>
        <v>589172.9796771714</v>
      </c>
      <c r="M15" s="23">
        <f t="shared" si="2"/>
        <v>589172.9796771714</v>
      </c>
      <c r="N15" s="23">
        <f>M15-C15</f>
        <v>244089.41967717145</v>
      </c>
      <c r="O15" s="20">
        <v>1056941.5156822994</v>
      </c>
      <c r="P15" s="23">
        <f t="shared" si="3"/>
        <v>0</v>
      </c>
      <c r="Q15" s="32"/>
      <c r="R15" s="20">
        <v>1893099.9781035</v>
      </c>
      <c r="S15" s="20">
        <v>46738.53</v>
      </c>
      <c r="T15" s="23">
        <f>B15+C14+D13+E12+F11+G10+H9+I8+J7+K6-SUM(T6:T14)</f>
        <v>4543015.474234149</v>
      </c>
      <c r="U15" s="8">
        <v>2009</v>
      </c>
    </row>
    <row r="16" spans="1:22" ht="12.75">
      <c r="A16" s="8">
        <v>2010</v>
      </c>
      <c r="B16" s="20">
        <v>83499.12</v>
      </c>
      <c r="C16" s="22">
        <f aca="true" t="shared" si="9" ref="C16:L16">B16*C18</f>
        <v>248710.57736398117</v>
      </c>
      <c r="D16" s="22">
        <f t="shared" si="9"/>
        <v>304065.2608376903</v>
      </c>
      <c r="E16" s="22">
        <f t="shared" si="9"/>
        <v>328288.0995527636</v>
      </c>
      <c r="F16" s="22">
        <f t="shared" si="9"/>
        <v>349295.398397744</v>
      </c>
      <c r="G16" s="22">
        <f t="shared" si="9"/>
        <v>372736.6623495077</v>
      </c>
      <c r="H16" s="22">
        <f t="shared" si="9"/>
        <v>378344.2149676337</v>
      </c>
      <c r="I16" s="22">
        <f t="shared" si="9"/>
        <v>383803.6087403614</v>
      </c>
      <c r="J16" s="22">
        <f t="shared" si="9"/>
        <v>387972.4284879823</v>
      </c>
      <c r="K16" s="22">
        <f t="shared" si="9"/>
        <v>390672.7496480899</v>
      </c>
      <c r="L16" s="22">
        <f t="shared" si="9"/>
        <v>424632.08604538126</v>
      </c>
      <c r="M16" s="23">
        <f t="shared" si="2"/>
        <v>424632.08604538126</v>
      </c>
      <c r="N16" s="23">
        <f>M16-B16</f>
        <v>341132.96604538127</v>
      </c>
      <c r="O16" s="20">
        <v>587043.4183895</v>
      </c>
      <c r="P16" s="23">
        <f t="shared" si="3"/>
        <v>0</v>
      </c>
      <c r="Q16" s="32"/>
      <c r="R16" s="20">
        <v>4222229.93</v>
      </c>
      <c r="S16" s="20">
        <v>320813.61</v>
      </c>
      <c r="T16" s="23">
        <f>B16+C15+D14+E13+F12+G11+H10+I9+J8+K7+L6-SUM(T6:T15)</f>
        <v>3121689.6951476336</v>
      </c>
      <c r="U16" s="8">
        <v>2010</v>
      </c>
      <c r="V16" s="3"/>
    </row>
    <row r="17" spans="1:22" ht="12.75">
      <c r="A17" s="9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>
        <f>SUM(M6:M16)</f>
        <v>94029806.48706585</v>
      </c>
      <c r="N17" s="24">
        <f>SUM(N6:N16)</f>
        <v>11477366.01301239</v>
      </c>
      <c r="O17" s="24">
        <f>SUM(O6:O16)</f>
        <v>4253940.619544146</v>
      </c>
      <c r="P17" s="24">
        <f>SUM(P6:P16)</f>
        <v>8313922.941817489</v>
      </c>
      <c r="Q17" s="32"/>
      <c r="R17" s="5"/>
      <c r="S17" s="5"/>
      <c r="T17" s="5"/>
      <c r="U17" s="1"/>
      <c r="V17" s="3"/>
    </row>
    <row r="18" spans="1:22" ht="26.25" customHeight="1">
      <c r="A18" s="10" t="s">
        <v>6</v>
      </c>
      <c r="B18" s="2"/>
      <c r="C18" s="11">
        <f>IF(SUM(B6:B15)=0,1,SUM(C6:C15)/SUM(B6:B15))</f>
        <v>2.978601180036163</v>
      </c>
      <c r="D18" s="11">
        <f>IF(SUM(C6:C14)=0,1,SUM(D6:D14)/SUM(C6:C14))</f>
        <v>1.2225666638725183</v>
      </c>
      <c r="E18" s="11">
        <f>IF(SUM(D6:D13)=0,1,SUM(E6:E13)/SUM(D6:D13))</f>
        <v>1.0796632888885107</v>
      </c>
      <c r="F18" s="11">
        <f>IF(SUM(E6:E12)=0,1,SUM(F6:F12)/SUM(E6:E12))</f>
        <v>1.0639904366731514</v>
      </c>
      <c r="G18" s="11">
        <f>IF(SUM(F6:F11)=0,1,SUM(G6:G11)/SUM(F6:F11))</f>
        <v>1.0671101424733658</v>
      </c>
      <c r="H18" s="11">
        <f>IF(SUM(G6:G10)=0,1,SUM(H6:H10)/SUM(G6:G10))</f>
        <v>1.0150442743753174</v>
      </c>
      <c r="I18" s="11">
        <f>IF(SUM(H6:H9)=0,1,SUM(I6:I9)/SUM(H6:H9))</f>
        <v>1.0144297006713707</v>
      </c>
      <c r="J18" s="11">
        <f>IF(SUM(I6:I8)=0,1,SUM(J6:J8)/SUM(I6:I8))</f>
        <v>1.0108618565659215</v>
      </c>
      <c r="K18" s="11">
        <f>IF(SUM(J6:J7)=0,1,SUM(K6:K7)/SUM(J6:J7))</f>
        <v>1.006960085206651</v>
      </c>
      <c r="L18" s="11">
        <f>IF(SUM(K6:K6)=0,1,SUM(L6:L6)/SUM(K6:K6))</f>
        <v>1.0869252755096976</v>
      </c>
      <c r="M18" s="14"/>
      <c r="N18" s="14"/>
      <c r="O18" s="14"/>
      <c r="P18" s="28"/>
      <c r="Q18" s="32"/>
      <c r="R18" s="1"/>
      <c r="S18" s="1"/>
      <c r="T18" s="1"/>
      <c r="U18" s="1"/>
      <c r="V18" s="3"/>
    </row>
    <row r="19" spans="1:21" ht="10.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6"/>
      <c r="Q19" s="32"/>
      <c r="R19" s="13"/>
      <c r="S19" s="13"/>
      <c r="T19" s="13"/>
      <c r="U19" s="4"/>
    </row>
    <row r="20" ht="12.75">
      <c r="P20" s="27"/>
    </row>
    <row r="21" spans="1:21" ht="38.25" customHeight="1">
      <c r="A21" s="42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1" t="s">
        <v>8</v>
      </c>
      <c r="N21" s="31" t="s">
        <v>9</v>
      </c>
      <c r="O21" s="54" t="s">
        <v>31</v>
      </c>
      <c r="P21" s="29" t="s">
        <v>32</v>
      </c>
      <c r="Q21" s="32"/>
      <c r="R21" s="33" t="s">
        <v>0</v>
      </c>
      <c r="S21" s="33"/>
      <c r="T21" s="33"/>
      <c r="U21" s="33"/>
    </row>
    <row r="22" spans="1:21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/>
      <c r="N22" s="31"/>
      <c r="O22" s="55"/>
      <c r="P22" s="52"/>
      <c r="Q22" s="32"/>
      <c r="R22" s="36" t="s">
        <v>1</v>
      </c>
      <c r="S22" s="38" t="s">
        <v>5</v>
      </c>
      <c r="T22" s="40" t="s">
        <v>4</v>
      </c>
      <c r="U22" s="40" t="s">
        <v>7</v>
      </c>
    </row>
    <row r="23" spans="1:21" ht="20.25" customHeight="1">
      <c r="A23" s="34"/>
      <c r="B23" s="6">
        <v>0</v>
      </c>
      <c r="C23" s="7">
        <f aca="true" t="shared" si="10" ref="C23:L23">B23+1</f>
        <v>1</v>
      </c>
      <c r="D23" s="7">
        <f t="shared" si="10"/>
        <v>2</v>
      </c>
      <c r="E23" s="7">
        <f t="shared" si="10"/>
        <v>3</v>
      </c>
      <c r="F23" s="7">
        <f t="shared" si="10"/>
        <v>4</v>
      </c>
      <c r="G23" s="7">
        <f t="shared" si="10"/>
        <v>5</v>
      </c>
      <c r="H23" s="7">
        <f t="shared" si="10"/>
        <v>6</v>
      </c>
      <c r="I23" s="7">
        <f t="shared" si="10"/>
        <v>7</v>
      </c>
      <c r="J23" s="7">
        <f t="shared" si="10"/>
        <v>8</v>
      </c>
      <c r="K23" s="7">
        <f t="shared" si="10"/>
        <v>9</v>
      </c>
      <c r="L23" s="7">
        <f t="shared" si="10"/>
        <v>10</v>
      </c>
      <c r="M23" s="43"/>
      <c r="N23" s="31"/>
      <c r="O23" s="56"/>
      <c r="P23" s="53"/>
      <c r="Q23" s="32"/>
      <c r="R23" s="37"/>
      <c r="S23" s="39"/>
      <c r="T23" s="41"/>
      <c r="U23" s="41"/>
    </row>
    <row r="24" spans="1:21" ht="12.75">
      <c r="A24" s="8">
        <f aca="true" t="shared" si="11" ref="A24:A31">A25-1</f>
        <v>2000</v>
      </c>
      <c r="B24" s="20">
        <v>62244</v>
      </c>
      <c r="C24" s="20">
        <v>1286351.0914314003</v>
      </c>
      <c r="D24" s="20">
        <v>2692196.5961042</v>
      </c>
      <c r="E24" s="20">
        <v>3309330.1585182</v>
      </c>
      <c r="F24" s="20">
        <v>4239725.2465838995</v>
      </c>
      <c r="G24" s="20">
        <v>4501645.510705099</v>
      </c>
      <c r="H24" s="20">
        <v>4759036.572131899</v>
      </c>
      <c r="I24" s="20">
        <v>4775816.263567499</v>
      </c>
      <c r="J24" s="20">
        <v>4824491.311515898</v>
      </c>
      <c r="K24" s="20">
        <v>5833909.647657898</v>
      </c>
      <c r="L24" s="20">
        <v>5886865.9941123985</v>
      </c>
      <c r="M24" s="23">
        <f aca="true" t="shared" si="12" ref="M24:M34">L24</f>
        <v>5886865.9941123985</v>
      </c>
      <c r="N24" s="23">
        <f>M24-L24</f>
        <v>0</v>
      </c>
      <c r="O24" s="20">
        <v>988826</v>
      </c>
      <c r="P24" s="23">
        <f aca="true" t="shared" si="13" ref="P24:P34">IF(N24-O24&lt;0,0,N24-O24)</f>
        <v>0</v>
      </c>
      <c r="Q24" s="32"/>
      <c r="R24" s="20">
        <v>52750.162855899995</v>
      </c>
      <c r="S24" s="20">
        <v>206.18359859999998</v>
      </c>
      <c r="T24" s="23">
        <f>B24</f>
        <v>62244</v>
      </c>
      <c r="U24" s="8">
        <f aca="true" t="shared" si="14" ref="U24:U31">U25-1</f>
        <v>2000</v>
      </c>
    </row>
    <row r="25" spans="1:21" ht="12.75">
      <c r="A25" s="8">
        <f t="shared" si="11"/>
        <v>2001</v>
      </c>
      <c r="B25" s="20">
        <v>74384</v>
      </c>
      <c r="C25" s="20">
        <v>957998.7560905999</v>
      </c>
      <c r="D25" s="20">
        <v>1653069.0041041998</v>
      </c>
      <c r="E25" s="20">
        <v>2831288.7242762996</v>
      </c>
      <c r="F25" s="20">
        <v>3112446.9233902995</v>
      </c>
      <c r="G25" s="20">
        <v>3610761.7986507993</v>
      </c>
      <c r="H25" s="20">
        <v>3775415.1074477993</v>
      </c>
      <c r="I25" s="20">
        <v>4423399.0192931</v>
      </c>
      <c r="J25" s="20">
        <v>4518625.7351902</v>
      </c>
      <c r="K25" s="20">
        <v>4534814.394358099</v>
      </c>
      <c r="L25" s="22">
        <f>K25*L36</f>
        <v>4575978.419287915</v>
      </c>
      <c r="M25" s="23">
        <f t="shared" si="12"/>
        <v>4575978.419287915</v>
      </c>
      <c r="N25" s="23">
        <f>M25-K25</f>
        <v>41164.0249298159</v>
      </c>
      <c r="O25" s="20">
        <v>215894</v>
      </c>
      <c r="P25" s="23">
        <f t="shared" si="13"/>
        <v>0</v>
      </c>
      <c r="Q25" s="32"/>
      <c r="R25" s="20">
        <v>8138.0912802</v>
      </c>
      <c r="S25" s="20">
        <v>8050.5678877</v>
      </c>
      <c r="T25" s="23">
        <f>B25+C24-SUM(T24:T24)</f>
        <v>1298491.0914314003</v>
      </c>
      <c r="U25" s="8">
        <f t="shared" si="14"/>
        <v>2001</v>
      </c>
    </row>
    <row r="26" spans="1:21" ht="12.75">
      <c r="A26" s="8">
        <f t="shared" si="11"/>
        <v>2002</v>
      </c>
      <c r="B26" s="20">
        <v>191447</v>
      </c>
      <c r="C26" s="20">
        <v>1276346.7753165</v>
      </c>
      <c r="D26" s="20">
        <v>2427926.0004699</v>
      </c>
      <c r="E26" s="20">
        <v>3737305.9144452</v>
      </c>
      <c r="F26" s="20">
        <v>4817840.2908924</v>
      </c>
      <c r="G26" s="20">
        <v>5517834.3804154</v>
      </c>
      <c r="H26" s="20">
        <v>5546340.5355443</v>
      </c>
      <c r="I26" s="20">
        <v>5561401.9325334</v>
      </c>
      <c r="J26" s="20">
        <v>5746127.36599008</v>
      </c>
      <c r="K26" s="22">
        <f>J26*K36</f>
        <v>6376887.784921011</v>
      </c>
      <c r="L26" s="22">
        <f>K26*L36</f>
        <v>6434772.925287441</v>
      </c>
      <c r="M26" s="23">
        <f t="shared" si="12"/>
        <v>6434772.925287441</v>
      </c>
      <c r="N26" s="23">
        <f>M26-J26</f>
        <v>688645.5592973614</v>
      </c>
      <c r="O26" s="20">
        <v>845803</v>
      </c>
      <c r="P26" s="23">
        <f t="shared" si="13"/>
        <v>0</v>
      </c>
      <c r="Q26" s="32"/>
      <c r="R26" s="20">
        <v>81755.17402218</v>
      </c>
      <c r="S26" s="20">
        <v>29267.879434500002</v>
      </c>
      <c r="T26" s="23">
        <f>B26+C25+D24-SUM(T24:T25)</f>
        <v>2480907.2607634</v>
      </c>
      <c r="U26" s="8">
        <f t="shared" si="14"/>
        <v>2002</v>
      </c>
    </row>
    <row r="27" spans="1:21" ht="12.75">
      <c r="A27" s="8">
        <f t="shared" si="11"/>
        <v>2003</v>
      </c>
      <c r="B27" s="20">
        <v>136236.5751101</v>
      </c>
      <c r="C27" s="20">
        <v>1451997.8177237003</v>
      </c>
      <c r="D27" s="20">
        <v>2224740.4413497</v>
      </c>
      <c r="E27" s="20">
        <v>2792115.8967716</v>
      </c>
      <c r="F27" s="20">
        <v>5649454.144377099</v>
      </c>
      <c r="G27" s="20">
        <v>6051496.340518799</v>
      </c>
      <c r="H27" s="20">
        <v>6344080.672055298</v>
      </c>
      <c r="I27" s="20">
        <v>6439080.322521798</v>
      </c>
      <c r="J27" s="22">
        <f>I27*J36</f>
        <v>6582438.617687606</v>
      </c>
      <c r="K27" s="22">
        <f>J27*K36</f>
        <v>7305002.089679909</v>
      </c>
      <c r="L27" s="22">
        <f>K27*L36</f>
        <v>7371312.033589864</v>
      </c>
      <c r="M27" s="23">
        <f t="shared" si="12"/>
        <v>7371312.033589864</v>
      </c>
      <c r="N27" s="23">
        <f>M27-I27</f>
        <v>932231.7110680658</v>
      </c>
      <c r="O27" s="20">
        <v>1435737.1459999997</v>
      </c>
      <c r="P27" s="23">
        <f t="shared" si="13"/>
        <v>0</v>
      </c>
      <c r="Q27" s="32"/>
      <c r="R27" s="20">
        <v>107971.87220000001</v>
      </c>
      <c r="S27" s="20">
        <v>22295.128266499996</v>
      </c>
      <c r="T27" s="23">
        <f>B27+C26+D25+E24-SUM(T24:T26)</f>
        <v>2533340.1608542</v>
      </c>
      <c r="U27" s="8">
        <f t="shared" si="14"/>
        <v>2003</v>
      </c>
    </row>
    <row r="28" spans="1:21" ht="12.75">
      <c r="A28" s="8">
        <f t="shared" si="11"/>
        <v>2004</v>
      </c>
      <c r="B28" s="20">
        <v>519516.64166250004</v>
      </c>
      <c r="C28" s="20">
        <v>1734141.1367718007</v>
      </c>
      <c r="D28" s="20">
        <v>2710739.9755064</v>
      </c>
      <c r="E28" s="20">
        <v>3671910.8524316</v>
      </c>
      <c r="F28" s="20">
        <v>5203269.7661402</v>
      </c>
      <c r="G28" s="20">
        <v>5408608.5596561</v>
      </c>
      <c r="H28" s="20">
        <v>8486243.2034752</v>
      </c>
      <c r="I28" s="22">
        <f>H28*I36</f>
        <v>8808171.788417581</v>
      </c>
      <c r="J28" s="22">
        <f>I28*J36</f>
        <v>9004275.02488421</v>
      </c>
      <c r="K28" s="22">
        <f>J28*K36</f>
        <v>9992686.858649174</v>
      </c>
      <c r="L28" s="22">
        <f>K28*L36</f>
        <v>10083393.814919984</v>
      </c>
      <c r="M28" s="23">
        <f t="shared" si="12"/>
        <v>10083393.814919984</v>
      </c>
      <c r="N28" s="23">
        <f>M28-H28</f>
        <v>1597150.6114447843</v>
      </c>
      <c r="O28" s="20">
        <v>2018879.06</v>
      </c>
      <c r="P28" s="23">
        <f t="shared" si="13"/>
        <v>0</v>
      </c>
      <c r="Q28" s="32"/>
      <c r="R28" s="20">
        <v>566046.2597187</v>
      </c>
      <c r="S28" s="20">
        <v>24925.40554265964</v>
      </c>
      <c r="T28" s="23">
        <f>B28+C27+D26+E25+F24-SUM(T24:T27)</f>
        <v>5095471.917667299</v>
      </c>
      <c r="U28" s="8">
        <f t="shared" si="14"/>
        <v>2004</v>
      </c>
    </row>
    <row r="29" spans="1:21" ht="12.75">
      <c r="A29" s="8">
        <f t="shared" si="11"/>
        <v>2005</v>
      </c>
      <c r="B29" s="20">
        <v>292008.9753366</v>
      </c>
      <c r="C29" s="20">
        <v>2308786.3236923</v>
      </c>
      <c r="D29" s="20">
        <v>3833951.9655877003</v>
      </c>
      <c r="E29" s="20">
        <v>5257011.623063799</v>
      </c>
      <c r="F29" s="20">
        <v>5665565.383074999</v>
      </c>
      <c r="G29" s="20">
        <v>6001368.166573899</v>
      </c>
      <c r="H29" s="22">
        <f>G29*H36</f>
        <v>6915259.26692862</v>
      </c>
      <c r="I29" s="22">
        <f>H29*I36</f>
        <v>7177592.030312112</v>
      </c>
      <c r="J29" s="22">
        <f>I29*J36</f>
        <v>7337392.39081736</v>
      </c>
      <c r="K29" s="22">
        <f>J29*K36</f>
        <v>8142828.191924971</v>
      </c>
      <c r="L29" s="22">
        <f>K29*L36</f>
        <v>8216743.363207092</v>
      </c>
      <c r="M29" s="23">
        <f t="shared" si="12"/>
        <v>8216743.363207092</v>
      </c>
      <c r="N29" s="23">
        <f>M29-G29</f>
        <v>2215375.1966331927</v>
      </c>
      <c r="O29" s="20">
        <v>499804.975</v>
      </c>
      <c r="P29" s="23">
        <f t="shared" si="13"/>
        <v>1715570.2216331926</v>
      </c>
      <c r="Q29" s="32"/>
      <c r="R29" s="20">
        <v>313221.6840296</v>
      </c>
      <c r="S29" s="20">
        <v>24693.48049340088</v>
      </c>
      <c r="T29" s="23">
        <f>B29+C28+D27+E26+F25+G24-SUM(T24:T28)</f>
        <v>4131834.4712824</v>
      </c>
      <c r="U29" s="8">
        <f t="shared" si="14"/>
        <v>2005</v>
      </c>
    </row>
    <row r="30" spans="1:21" ht="12.75">
      <c r="A30" s="8">
        <f t="shared" si="11"/>
        <v>2006</v>
      </c>
      <c r="B30" s="20">
        <v>503708.48394080007</v>
      </c>
      <c r="C30" s="20">
        <v>2407456.445934</v>
      </c>
      <c r="D30" s="20">
        <v>2995665.4933223003</v>
      </c>
      <c r="E30" s="20">
        <v>4652899.4451872</v>
      </c>
      <c r="F30" s="20">
        <v>5882779.1415616</v>
      </c>
      <c r="G30" s="22">
        <f aca="true" t="shared" si="15" ref="G30:L30">F30*G36</f>
        <v>6375619.32422895</v>
      </c>
      <c r="H30" s="22">
        <f t="shared" si="15"/>
        <v>7346501.562735033</v>
      </c>
      <c r="I30" s="22">
        <f t="shared" si="15"/>
        <v>7625193.652469131</v>
      </c>
      <c r="J30" s="22">
        <f t="shared" si="15"/>
        <v>7794959.318926759</v>
      </c>
      <c r="K30" s="22">
        <f t="shared" si="15"/>
        <v>8650622.880207503</v>
      </c>
      <c r="L30" s="22">
        <f t="shared" si="15"/>
        <v>8729147.473483542</v>
      </c>
      <c r="M30" s="23">
        <f t="shared" si="12"/>
        <v>8729147.473483542</v>
      </c>
      <c r="N30" s="23">
        <f>M30-F30</f>
        <v>2846368.3319219416</v>
      </c>
      <c r="O30" s="20">
        <v>2466323.0549999997</v>
      </c>
      <c r="P30" s="23">
        <f t="shared" si="13"/>
        <v>380045.2769219419</v>
      </c>
      <c r="Q30" s="32"/>
      <c r="R30" s="20">
        <v>1967182.2612597002</v>
      </c>
      <c r="S30" s="20">
        <v>94240.7646328239</v>
      </c>
      <c r="T30" s="23">
        <f>B30+C29+D28+E27+F26+G25+H24-SUM(T24:T29)</f>
        <v>5900700.4395875</v>
      </c>
      <c r="U30" s="8">
        <f t="shared" si="14"/>
        <v>2006</v>
      </c>
    </row>
    <row r="31" spans="1:21" ht="12.75">
      <c r="A31" s="8">
        <f t="shared" si="11"/>
        <v>2007</v>
      </c>
      <c r="B31" s="20">
        <v>117773.09</v>
      </c>
      <c r="C31" s="20">
        <v>307685.2715076</v>
      </c>
      <c r="D31" s="20">
        <v>308087.23150759994</v>
      </c>
      <c r="E31" s="20">
        <v>345893.1515076</v>
      </c>
      <c r="F31" s="22">
        <f aca="true" t="shared" si="16" ref="F31:L31">E31*F36</f>
        <v>455506.7309949863</v>
      </c>
      <c r="G31" s="22">
        <f t="shared" si="16"/>
        <v>493667.60957085347</v>
      </c>
      <c r="H31" s="22">
        <f t="shared" si="16"/>
        <v>568843.5398583886</v>
      </c>
      <c r="I31" s="22">
        <f t="shared" si="16"/>
        <v>590422.8172193337</v>
      </c>
      <c r="J31" s="22">
        <f t="shared" si="16"/>
        <v>603567.8634470546</v>
      </c>
      <c r="K31" s="22">
        <f t="shared" si="16"/>
        <v>669822.3500173351</v>
      </c>
      <c r="L31" s="22">
        <f t="shared" si="16"/>
        <v>675902.551215639</v>
      </c>
      <c r="M31" s="23">
        <f t="shared" si="12"/>
        <v>675902.551215639</v>
      </c>
      <c r="N31" s="23">
        <f>M31-E31</f>
        <v>330009.399708039</v>
      </c>
      <c r="O31" s="20">
        <v>1667939.86</v>
      </c>
      <c r="P31" s="23">
        <f t="shared" si="13"/>
        <v>0</v>
      </c>
      <c r="Q31" s="32"/>
      <c r="R31" s="20">
        <v>1400587.5064289002</v>
      </c>
      <c r="S31" s="20">
        <v>23680.625579685322</v>
      </c>
      <c r="T31" s="23">
        <f>B31+C30+D29+E28+F27+G26+H25+I24-SUM(T24:T30)</f>
        <v>8246622.9081748985</v>
      </c>
      <c r="U31" s="8">
        <f t="shared" si="14"/>
        <v>2007</v>
      </c>
    </row>
    <row r="32" spans="1:21" ht="12.75">
      <c r="A32" s="8">
        <v>2008</v>
      </c>
      <c r="B32" s="20">
        <v>75138.49</v>
      </c>
      <c r="C32" s="20">
        <v>127470.41</v>
      </c>
      <c r="D32" s="20">
        <v>127470.41</v>
      </c>
      <c r="E32" s="22">
        <f aca="true" t="shared" si="17" ref="E32:L32">D32*E36</f>
        <v>179898.07192843704</v>
      </c>
      <c r="F32" s="22">
        <f t="shared" si="17"/>
        <v>236907.79160923275</v>
      </c>
      <c r="G32" s="22">
        <f t="shared" si="17"/>
        <v>256755.1590664137</v>
      </c>
      <c r="H32" s="22">
        <f t="shared" si="17"/>
        <v>295853.9525961752</v>
      </c>
      <c r="I32" s="22">
        <f t="shared" si="17"/>
        <v>307077.27509886917</v>
      </c>
      <c r="J32" s="22">
        <f t="shared" si="17"/>
        <v>313913.9773043628</v>
      </c>
      <c r="K32" s="22">
        <f t="shared" si="17"/>
        <v>348372.7526187972</v>
      </c>
      <c r="L32" s="22">
        <f t="shared" si="17"/>
        <v>351535.0484542144</v>
      </c>
      <c r="M32" s="23">
        <f t="shared" si="12"/>
        <v>351535.0484542144</v>
      </c>
      <c r="N32" s="23">
        <f>M32-D32</f>
        <v>224064.6384542144</v>
      </c>
      <c r="O32" s="20">
        <v>21256.73428435326</v>
      </c>
      <c r="P32" s="23">
        <f t="shared" si="13"/>
        <v>202807.90416986114</v>
      </c>
      <c r="Q32" s="32"/>
      <c r="R32" s="20">
        <v>227477.74750740005</v>
      </c>
      <c r="S32" s="20">
        <v>16385.11</v>
      </c>
      <c r="T32" s="23">
        <f>B32+C31+D30+E29+F28+G27+H26+I25+J24-SUM(T24:T31)</f>
        <v>4934885.601144895</v>
      </c>
      <c r="U32" s="8">
        <v>2008</v>
      </c>
    </row>
    <row r="33" spans="1:21" ht="12.75">
      <c r="A33" s="8">
        <v>2009</v>
      </c>
      <c r="B33" s="20">
        <v>26298.71</v>
      </c>
      <c r="C33" s="20">
        <v>32412.81</v>
      </c>
      <c r="D33" s="22">
        <f aca="true" t="shared" si="18" ref="D33:L33">C33*D36</f>
        <v>51862.334655127735</v>
      </c>
      <c r="E33" s="22">
        <f t="shared" si="18"/>
        <v>73192.93952349288</v>
      </c>
      <c r="F33" s="22">
        <f t="shared" si="18"/>
        <v>96387.79047502311</v>
      </c>
      <c r="G33" s="22">
        <f t="shared" si="18"/>
        <v>104462.84736930634</v>
      </c>
      <c r="H33" s="22">
        <f t="shared" si="18"/>
        <v>120370.4977381428</v>
      </c>
      <c r="I33" s="22">
        <f t="shared" si="18"/>
        <v>124936.79439928276</v>
      </c>
      <c r="J33" s="22">
        <f t="shared" si="18"/>
        <v>127718.36023655247</v>
      </c>
      <c r="K33" s="22">
        <f t="shared" si="18"/>
        <v>141738.1828539195</v>
      </c>
      <c r="L33" s="22">
        <f t="shared" si="18"/>
        <v>143024.78768161972</v>
      </c>
      <c r="M33" s="23">
        <f t="shared" si="12"/>
        <v>143024.78768161972</v>
      </c>
      <c r="N33" s="23">
        <f>M33-C33</f>
        <v>110611.97768161973</v>
      </c>
      <c r="O33" s="20">
        <v>15759.43</v>
      </c>
      <c r="P33" s="23">
        <f t="shared" si="13"/>
        <v>94852.54768161973</v>
      </c>
      <c r="Q33" s="32"/>
      <c r="R33" s="20">
        <v>148163.695379</v>
      </c>
      <c r="S33" s="20">
        <v>7079.45</v>
      </c>
      <c r="T33" s="23">
        <f>B33+C32+D31+E30+F29+G28+H27+I26+J25+K24-SUM(T24:T32)</f>
        <v>3762449.8759567067</v>
      </c>
      <c r="U33" s="8">
        <v>2009</v>
      </c>
    </row>
    <row r="34" spans="1:21" ht="12.75">
      <c r="A34" s="8">
        <v>2010</v>
      </c>
      <c r="B34" s="20">
        <v>148000</v>
      </c>
      <c r="C34" s="22">
        <f aca="true" t="shared" si="19" ref="C34:L34">B34*C36</f>
        <v>880455.5243284894</v>
      </c>
      <c r="D34" s="22">
        <f t="shared" si="19"/>
        <v>1408778.7838104772</v>
      </c>
      <c r="E34" s="22">
        <f t="shared" si="19"/>
        <v>1988199.355295031</v>
      </c>
      <c r="F34" s="22">
        <f t="shared" si="19"/>
        <v>2618259.959613222</v>
      </c>
      <c r="G34" s="22">
        <f t="shared" si="19"/>
        <v>2837609.2987121316</v>
      </c>
      <c r="H34" s="22">
        <f t="shared" si="19"/>
        <v>3269721.745807221</v>
      </c>
      <c r="I34" s="22">
        <f t="shared" si="19"/>
        <v>3393759.7764816186</v>
      </c>
      <c r="J34" s="22">
        <f t="shared" si="19"/>
        <v>3469317.7119925325</v>
      </c>
      <c r="K34" s="22">
        <f t="shared" si="19"/>
        <v>3850149.558215255</v>
      </c>
      <c r="L34" s="22">
        <f t="shared" si="19"/>
        <v>3885098.6517426707</v>
      </c>
      <c r="M34" s="23">
        <f t="shared" si="12"/>
        <v>3885098.6517426707</v>
      </c>
      <c r="N34" s="23">
        <f>M34-B34</f>
        <v>3737098.6517426707</v>
      </c>
      <c r="O34" s="20">
        <v>11652.19</v>
      </c>
      <c r="P34" s="23">
        <f t="shared" si="13"/>
        <v>3725446.4617426707</v>
      </c>
      <c r="Q34" s="32"/>
      <c r="R34" s="20">
        <v>216277.12</v>
      </c>
      <c r="S34" s="20">
        <v>80228.58</v>
      </c>
      <c r="T34" s="23">
        <f>B34+C33+D32+E31+F30+G29+H28+I27+J26+K25+L24-SUM(T24:T33)</f>
        <v>5184107.233237982</v>
      </c>
      <c r="U34" s="8">
        <v>2010</v>
      </c>
    </row>
    <row r="35" spans="1:21" ht="12.75">
      <c r="A35" s="9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4">
        <f>SUM(M24:M34)</f>
        <v>56353775.06298238</v>
      </c>
      <c r="N35" s="24">
        <f>SUM(N24:N34)</f>
        <v>12722720.102881705</v>
      </c>
      <c r="O35" s="24">
        <f>SUM(O24:O34)</f>
        <v>10187875.45028435</v>
      </c>
      <c r="P35" s="24">
        <f>SUM(P24:P34)</f>
        <v>6118722.412149286</v>
      </c>
      <c r="Q35" s="32"/>
      <c r="R35" s="5"/>
      <c r="S35" s="5"/>
      <c r="T35" s="5"/>
      <c r="U35" s="1"/>
    </row>
    <row r="36" spans="1:21" ht="25.5">
      <c r="A36" s="10" t="s">
        <v>6</v>
      </c>
      <c r="B36" s="2"/>
      <c r="C36" s="11">
        <f>IF(SUM(B24:B33)=0,1,SUM(C24:C33)/SUM(B24:B33))</f>
        <v>5.949023813030334</v>
      </c>
      <c r="D36" s="11">
        <f>IF(SUM(C24:C32)=0,1,SUM(D24:D32)/SUM(C24:C32))</f>
        <v>1.6000567261871999</v>
      </c>
      <c r="E36" s="11">
        <f>IF(SUM(D24:D31)=0,1,SUM(E24:E31)/SUM(D24:D31))</f>
        <v>1.4112928006463386</v>
      </c>
      <c r="F36" s="11">
        <f>IF(SUM(E24:E30)=0,1,SUM(F24:F30)/SUM(E24:E30))</f>
        <v>1.3169001149910824</v>
      </c>
      <c r="G36" s="11">
        <f>IF(SUM(F24:F29)=0,1,SUM(G24:G29)/SUM(F24:F29))</f>
        <v>1.0837767610865165</v>
      </c>
      <c r="H36" s="11">
        <f>IF(SUM(G24:G28)=0,1,SUM(H24:H28)/SUM(G24:G28))</f>
        <v>1.152280459220093</v>
      </c>
      <c r="I36" s="11">
        <f>IF(SUM(H24:H27)=0,1,SUM(I24:I27)/SUM(H24:H27))</f>
        <v>1.0379353475057784</v>
      </c>
      <c r="J36" s="11">
        <f>IF(SUM(I24:I26)=0,1,SUM(J24:J26)/SUM(I24:I26))</f>
        <v>1.0222637842650273</v>
      </c>
      <c r="K36" s="11">
        <f>IF(SUM(J24:J25)=0,1,SUM(K24:K25)/SUM(J24:J25))</f>
        <v>1.1097713953686874</v>
      </c>
      <c r="L36" s="11">
        <f>IF(SUM(K24:K24)=0,1,SUM(L24:L24)/SUM(K24:K24))</f>
        <v>1.0090773340097512</v>
      </c>
      <c r="M36" s="14"/>
      <c r="N36" s="14"/>
      <c r="O36" s="14"/>
      <c r="P36" s="14"/>
      <c r="Q36" s="32"/>
      <c r="R36" s="1"/>
      <c r="S36" s="1"/>
      <c r="T36" s="1"/>
      <c r="U36" s="1"/>
    </row>
    <row r="37" spans="1:21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  <c r="R37" s="13"/>
      <c r="S37" s="13"/>
      <c r="T37" s="13"/>
      <c r="U37" s="4"/>
    </row>
  </sheetData>
  <sheetProtection selectLockedCells="1"/>
  <mergeCells count="27">
    <mergeCell ref="A2:P2"/>
    <mergeCell ref="P21:P23"/>
    <mergeCell ref="N21:N23"/>
    <mergeCell ref="O21:O23"/>
    <mergeCell ref="O3:O5"/>
    <mergeCell ref="Q21:Q37"/>
    <mergeCell ref="R21:U21"/>
    <mergeCell ref="A22:A23"/>
    <mergeCell ref="B22:L22"/>
    <mergeCell ref="R22:R23"/>
    <mergeCell ref="S22:S23"/>
    <mergeCell ref="T22:T23"/>
    <mergeCell ref="U22:U23"/>
    <mergeCell ref="A21:L21"/>
    <mergeCell ref="M21:M23"/>
    <mergeCell ref="A4:A5"/>
    <mergeCell ref="B4:L4"/>
    <mergeCell ref="S4:S5"/>
    <mergeCell ref="R4:R5"/>
    <mergeCell ref="P3:P5"/>
    <mergeCell ref="A3:L3"/>
    <mergeCell ref="Q3:Q19"/>
    <mergeCell ref="T4:T5"/>
    <mergeCell ref="M3:M5"/>
    <mergeCell ref="N3:N5"/>
    <mergeCell ref="R3:U3"/>
    <mergeCell ref="U4:U5"/>
  </mergeCells>
  <printOptions/>
  <pageMargins left="0.2" right="0.2" top="0.89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13" max="13" width="11.00390625" style="0" customWidth="1"/>
    <col min="14" max="14" width="15.140625" style="0" customWidth="1"/>
    <col min="15" max="15" width="16.00390625" style="0" customWidth="1"/>
    <col min="16" max="16" width="15.00390625" style="0" customWidth="1"/>
    <col min="17" max="17" width="3.140625" style="0" customWidth="1"/>
  </cols>
  <sheetData>
    <row r="1" spans="9:17" ht="12.75">
      <c r="I1" s="1"/>
      <c r="J1" s="1"/>
      <c r="K1" s="1"/>
      <c r="L1" s="1"/>
      <c r="M1" s="1"/>
      <c r="N1" s="1"/>
      <c r="O1" s="16" t="s">
        <v>26</v>
      </c>
      <c r="P1" s="1"/>
      <c r="Q1" s="1"/>
    </row>
    <row r="2" spans="1:17" ht="18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1:19" ht="23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1" t="s">
        <v>21</v>
      </c>
      <c r="N3" s="31" t="s">
        <v>22</v>
      </c>
      <c r="O3" s="31" t="s">
        <v>35</v>
      </c>
      <c r="P3" s="31" t="s">
        <v>36</v>
      </c>
      <c r="Q3" s="32"/>
      <c r="R3" s="33" t="s">
        <v>0</v>
      </c>
      <c r="S3" s="33"/>
    </row>
    <row r="4" spans="1:19" ht="33.75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3"/>
      <c r="N4" s="31"/>
      <c r="O4" s="31"/>
      <c r="P4" s="31"/>
      <c r="Q4" s="32"/>
      <c r="R4" s="40" t="s">
        <v>4</v>
      </c>
      <c r="S4" s="40" t="s">
        <v>7</v>
      </c>
    </row>
    <row r="5" spans="1:19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3"/>
      <c r="N5" s="31"/>
      <c r="O5" s="31"/>
      <c r="P5" s="31"/>
      <c r="Q5" s="32"/>
      <c r="R5" s="41"/>
      <c r="S5" s="41"/>
    </row>
    <row r="6" spans="1:19" ht="12.75">
      <c r="A6" s="8">
        <f aca="true" t="shared" si="1" ref="A6:A13">A7-1</f>
        <v>2000</v>
      </c>
      <c r="B6" s="20">
        <v>255</v>
      </c>
      <c r="C6" s="20">
        <v>818</v>
      </c>
      <c r="D6" s="20">
        <v>1027</v>
      </c>
      <c r="E6" s="20">
        <v>1121</v>
      </c>
      <c r="F6" s="20">
        <v>1163</v>
      </c>
      <c r="G6" s="20">
        <v>1180</v>
      </c>
      <c r="H6" s="20">
        <v>1188</v>
      </c>
      <c r="I6" s="20">
        <v>1195</v>
      </c>
      <c r="J6" s="20">
        <v>1202</v>
      </c>
      <c r="K6" s="20">
        <v>1203</v>
      </c>
      <c r="L6" s="20">
        <v>1206</v>
      </c>
      <c r="M6" s="23">
        <f aca="true" t="shared" si="2" ref="M6:M16">L6</f>
        <v>1206</v>
      </c>
      <c r="N6" s="23">
        <f>M6-L6</f>
        <v>0</v>
      </c>
      <c r="O6" s="20">
        <v>8</v>
      </c>
      <c r="P6" s="23">
        <f aca="true" t="shared" si="3" ref="P6:P16">IF(N6-O6&lt;0,0,N6-O6)</f>
        <v>0</v>
      </c>
      <c r="Q6" s="32"/>
      <c r="R6" s="23">
        <f>B6</f>
        <v>255</v>
      </c>
      <c r="S6" s="8">
        <f aca="true" t="shared" si="4" ref="S6:S13">S7-1</f>
        <v>2000</v>
      </c>
    </row>
    <row r="7" spans="1:19" ht="12.75">
      <c r="A7" s="8">
        <f t="shared" si="1"/>
        <v>2001</v>
      </c>
      <c r="B7" s="20">
        <v>418</v>
      </c>
      <c r="C7" s="20">
        <v>1231</v>
      </c>
      <c r="D7" s="20">
        <v>1484</v>
      </c>
      <c r="E7" s="20">
        <v>1624</v>
      </c>
      <c r="F7" s="20">
        <v>1660</v>
      </c>
      <c r="G7" s="20">
        <v>1677</v>
      </c>
      <c r="H7" s="20">
        <v>1692</v>
      </c>
      <c r="I7" s="20">
        <v>1695</v>
      </c>
      <c r="J7" s="20">
        <v>1704</v>
      </c>
      <c r="K7" s="20">
        <v>1707</v>
      </c>
      <c r="L7" s="22">
        <f>K7*L18</f>
        <v>1711.2568578553614</v>
      </c>
      <c r="M7" s="23">
        <f t="shared" si="2"/>
        <v>1711.2568578553614</v>
      </c>
      <c r="N7" s="23">
        <f>M7-K7</f>
        <v>4.256857855361432</v>
      </c>
      <c r="O7" s="20">
        <v>5</v>
      </c>
      <c r="P7" s="23">
        <f t="shared" si="3"/>
        <v>0</v>
      </c>
      <c r="Q7" s="32"/>
      <c r="R7" s="23">
        <f>B7+C6-SUM(R6:R6)</f>
        <v>981</v>
      </c>
      <c r="S7" s="8">
        <f t="shared" si="4"/>
        <v>2001</v>
      </c>
    </row>
    <row r="8" spans="1:19" ht="12.75">
      <c r="A8" s="8">
        <f t="shared" si="1"/>
        <v>2002</v>
      </c>
      <c r="B8" s="20">
        <v>530</v>
      </c>
      <c r="C8" s="20">
        <v>1455</v>
      </c>
      <c r="D8" s="20">
        <v>1756</v>
      </c>
      <c r="E8" s="20">
        <v>1839</v>
      </c>
      <c r="F8" s="20">
        <v>1902</v>
      </c>
      <c r="G8" s="20">
        <v>1825</v>
      </c>
      <c r="H8" s="20">
        <v>1937</v>
      </c>
      <c r="I8" s="20">
        <v>1945</v>
      </c>
      <c r="J8" s="20">
        <v>1950</v>
      </c>
      <c r="K8" s="22">
        <f>J8*K18</f>
        <v>1952.684101858224</v>
      </c>
      <c r="L8" s="22">
        <f>K8*L18</f>
        <v>1957.5536382718356</v>
      </c>
      <c r="M8" s="23">
        <f t="shared" si="2"/>
        <v>1957.5536382718356</v>
      </c>
      <c r="N8" s="23">
        <f>M8-J8</f>
        <v>7.553638271835553</v>
      </c>
      <c r="O8" s="20">
        <v>13</v>
      </c>
      <c r="P8" s="23">
        <f t="shared" si="3"/>
        <v>0</v>
      </c>
      <c r="Q8" s="32"/>
      <c r="R8" s="23">
        <f>B8+C7+D6-SUM(R6:R7)</f>
        <v>1552</v>
      </c>
      <c r="S8" s="8">
        <f t="shared" si="4"/>
        <v>2002</v>
      </c>
    </row>
    <row r="9" spans="1:19" ht="12.75">
      <c r="A9" s="8">
        <f t="shared" si="1"/>
        <v>2003</v>
      </c>
      <c r="B9" s="20">
        <v>618</v>
      </c>
      <c r="C9" s="20">
        <v>1584</v>
      </c>
      <c r="D9" s="20">
        <v>1834</v>
      </c>
      <c r="E9" s="20">
        <v>1931</v>
      </c>
      <c r="F9" s="20">
        <v>1968</v>
      </c>
      <c r="G9" s="20">
        <v>1981</v>
      </c>
      <c r="H9" s="20">
        <v>1989</v>
      </c>
      <c r="I9" s="20">
        <v>1993</v>
      </c>
      <c r="J9" s="22">
        <f>I9*J18</f>
        <v>2001.6562564632884</v>
      </c>
      <c r="K9" s="22">
        <f>J9*K18</f>
        <v>2004.4114612209803</v>
      </c>
      <c r="L9" s="22">
        <f>K9*L18</f>
        <v>2009.409993543227</v>
      </c>
      <c r="M9" s="23">
        <f t="shared" si="2"/>
        <v>2009.409993543227</v>
      </c>
      <c r="N9" s="23">
        <f>M9-I9</f>
        <v>16.409993543227074</v>
      </c>
      <c r="O9" s="20">
        <v>24</v>
      </c>
      <c r="P9" s="23">
        <f t="shared" si="3"/>
        <v>0</v>
      </c>
      <c r="Q9" s="32"/>
      <c r="R9" s="23">
        <f>B9+C8+D7+E6-SUM(R6:R8)</f>
        <v>1890</v>
      </c>
      <c r="S9" s="8">
        <f t="shared" si="4"/>
        <v>2003</v>
      </c>
    </row>
    <row r="10" spans="1:19" ht="12.75">
      <c r="A10" s="8">
        <f t="shared" si="1"/>
        <v>2004</v>
      </c>
      <c r="B10" s="20">
        <v>848</v>
      </c>
      <c r="C10" s="20">
        <v>1906</v>
      </c>
      <c r="D10" s="20">
        <v>2199</v>
      </c>
      <c r="E10" s="20">
        <v>2333</v>
      </c>
      <c r="F10" s="20">
        <v>2373</v>
      </c>
      <c r="G10" s="20">
        <v>2398</v>
      </c>
      <c r="H10" s="20">
        <v>2410</v>
      </c>
      <c r="I10" s="22">
        <f>H10*I18</f>
        <v>2417.790185130767</v>
      </c>
      <c r="J10" s="22">
        <f>I10*J18</f>
        <v>2428.291445500518</v>
      </c>
      <c r="K10" s="22">
        <f>J10*K18</f>
        <v>2431.6338975934295</v>
      </c>
      <c r="L10" s="22">
        <f>K10*L18</f>
        <v>2437.6978225250837</v>
      </c>
      <c r="M10" s="23">
        <f t="shared" si="2"/>
        <v>2437.6978225250837</v>
      </c>
      <c r="N10" s="23">
        <f>M10-H10</f>
        <v>27.697822525083666</v>
      </c>
      <c r="O10" s="20">
        <v>30</v>
      </c>
      <c r="P10" s="23">
        <f t="shared" si="3"/>
        <v>0</v>
      </c>
      <c r="Q10" s="32"/>
      <c r="R10" s="23">
        <f>B10+C9+D8+E7+F6-SUM(R6:R9)</f>
        <v>2297</v>
      </c>
      <c r="S10" s="8">
        <f t="shared" si="4"/>
        <v>2004</v>
      </c>
    </row>
    <row r="11" spans="1:19" ht="12.75">
      <c r="A11" s="8">
        <f t="shared" si="1"/>
        <v>2005</v>
      </c>
      <c r="B11" s="20">
        <v>954</v>
      </c>
      <c r="C11" s="20">
        <v>2098</v>
      </c>
      <c r="D11" s="20">
        <v>2447</v>
      </c>
      <c r="E11" s="20">
        <v>2529</v>
      </c>
      <c r="F11" s="20">
        <v>2574</v>
      </c>
      <c r="G11" s="20">
        <v>2601</v>
      </c>
      <c r="H11" s="22">
        <f>G11*H18</f>
        <v>2645.493433395872</v>
      </c>
      <c r="I11" s="22">
        <f>H11*I18</f>
        <v>2654.044837382753</v>
      </c>
      <c r="J11" s="22">
        <f>I11*J18</f>
        <v>2665.5722296443946</v>
      </c>
      <c r="K11" s="22">
        <f>J11*K18</f>
        <v>2669.2412898366097</v>
      </c>
      <c r="L11" s="22">
        <f>K11*L18</f>
        <v>2675.8977519060277</v>
      </c>
      <c r="M11" s="23">
        <f t="shared" si="2"/>
        <v>2675.8977519060277</v>
      </c>
      <c r="N11" s="23">
        <f>M11-G11</f>
        <v>74.89775190602768</v>
      </c>
      <c r="O11" s="20">
        <v>33</v>
      </c>
      <c r="P11" s="23">
        <f t="shared" si="3"/>
        <v>41.89775190602768</v>
      </c>
      <c r="Q11" s="32"/>
      <c r="R11" s="23">
        <f>B11+C10+D9+E8+F7+G6-SUM(R6:R10)</f>
        <v>2398</v>
      </c>
      <c r="S11" s="8">
        <f t="shared" si="4"/>
        <v>2005</v>
      </c>
    </row>
    <row r="12" spans="1:19" ht="12.75">
      <c r="A12" s="8">
        <f t="shared" si="1"/>
        <v>2006</v>
      </c>
      <c r="B12" s="20">
        <v>963</v>
      </c>
      <c r="C12" s="20">
        <v>2216</v>
      </c>
      <c r="D12" s="20">
        <v>2486</v>
      </c>
      <c r="E12" s="20">
        <v>2618</v>
      </c>
      <c r="F12" s="20">
        <v>2683</v>
      </c>
      <c r="G12" s="22">
        <f aca="true" t="shared" si="5" ref="G12:L12">F12*G18</f>
        <v>2688.070962199313</v>
      </c>
      <c r="H12" s="22">
        <f t="shared" si="5"/>
        <v>2734.053855824839</v>
      </c>
      <c r="I12" s="22">
        <f t="shared" si="5"/>
        <v>2742.891526237438</v>
      </c>
      <c r="J12" s="22">
        <f t="shared" si="5"/>
        <v>2754.8048089780764</v>
      </c>
      <c r="K12" s="22">
        <f t="shared" si="5"/>
        <v>2758.596694468755</v>
      </c>
      <c r="L12" s="22">
        <f t="shared" si="5"/>
        <v>2765.4759879711705</v>
      </c>
      <c r="M12" s="23">
        <f t="shared" si="2"/>
        <v>2765.4759879711705</v>
      </c>
      <c r="N12" s="23">
        <f>M12-F12</f>
        <v>82.47598797117053</v>
      </c>
      <c r="O12" s="20">
        <v>84</v>
      </c>
      <c r="P12" s="23">
        <f t="shared" si="3"/>
        <v>0</v>
      </c>
      <c r="Q12" s="32"/>
      <c r="R12" s="23">
        <f>B12+C11+D10+E9+F8+G7+H6-SUM(R6:R11)</f>
        <v>2585</v>
      </c>
      <c r="S12" s="8">
        <f t="shared" si="4"/>
        <v>2006</v>
      </c>
    </row>
    <row r="13" spans="1:19" ht="12.75">
      <c r="A13" s="8">
        <f t="shared" si="1"/>
        <v>2007</v>
      </c>
      <c r="B13" s="20">
        <v>232.8333335981278</v>
      </c>
      <c r="C13" s="20">
        <v>747</v>
      </c>
      <c r="D13" s="20">
        <v>783</v>
      </c>
      <c r="E13" s="20">
        <v>798</v>
      </c>
      <c r="F13" s="22">
        <f aca="true" t="shared" si="6" ref="F13:L13">E13*F18</f>
        <v>816.702679528403</v>
      </c>
      <c r="G13" s="22">
        <f t="shared" si="6"/>
        <v>818.2462756580959</v>
      </c>
      <c r="H13" s="22">
        <f t="shared" si="6"/>
        <v>832.2434252803235</v>
      </c>
      <c r="I13" s="22">
        <f t="shared" si="6"/>
        <v>834.9336038516088</v>
      </c>
      <c r="J13" s="22">
        <f t="shared" si="6"/>
        <v>838.5599959262487</v>
      </c>
      <c r="K13" s="22">
        <f t="shared" si="6"/>
        <v>839.7142423074272</v>
      </c>
      <c r="L13" s="22">
        <f t="shared" si="6"/>
        <v>841.8082927869968</v>
      </c>
      <c r="M13" s="23">
        <f t="shared" si="2"/>
        <v>841.8082927869968</v>
      </c>
      <c r="N13" s="23">
        <f>M13-E13</f>
        <v>43.808292786996844</v>
      </c>
      <c r="O13" s="20">
        <v>35</v>
      </c>
      <c r="P13" s="23">
        <f t="shared" si="3"/>
        <v>8.808292786996844</v>
      </c>
      <c r="Q13" s="32"/>
      <c r="R13" s="23">
        <f>B13+C12+D11+E10+F9+G8+H7+I6-SUM(R6:R12)</f>
        <v>1950.8333335981279</v>
      </c>
      <c r="S13" s="8">
        <f t="shared" si="4"/>
        <v>2007</v>
      </c>
    </row>
    <row r="14" spans="1:19" ht="12.75">
      <c r="A14" s="8">
        <v>2008</v>
      </c>
      <c r="B14" s="20">
        <v>481</v>
      </c>
      <c r="C14" s="20">
        <v>643</v>
      </c>
      <c r="D14" s="20">
        <v>652</v>
      </c>
      <c r="E14" s="22">
        <f aca="true" t="shared" si="7" ref="E14:L14">D14*E18</f>
        <v>688.1446917808219</v>
      </c>
      <c r="F14" s="22">
        <f t="shared" si="7"/>
        <v>704.2726988479251</v>
      </c>
      <c r="G14" s="22">
        <f t="shared" si="7"/>
        <v>705.6037984505587</v>
      </c>
      <c r="H14" s="22">
        <f t="shared" si="7"/>
        <v>717.6740543560697</v>
      </c>
      <c r="I14" s="22">
        <f t="shared" si="7"/>
        <v>719.993894085108</v>
      </c>
      <c r="J14" s="22">
        <f t="shared" si="7"/>
        <v>723.1210650832026</v>
      </c>
      <c r="K14" s="22">
        <f t="shared" si="7"/>
        <v>724.1164141060286</v>
      </c>
      <c r="L14" s="22">
        <f t="shared" si="7"/>
        <v>725.9221906998092</v>
      </c>
      <c r="M14" s="23">
        <f t="shared" si="2"/>
        <v>725.9221906998092</v>
      </c>
      <c r="N14" s="23">
        <f>M14-D14</f>
        <v>73.92219069980922</v>
      </c>
      <c r="O14" s="20">
        <v>47</v>
      </c>
      <c r="P14" s="23">
        <f t="shared" si="3"/>
        <v>26.92219069980922</v>
      </c>
      <c r="Q14" s="32"/>
      <c r="R14" s="23">
        <f>B14+C13+D12+E11+F10+G9+H8+I7+J6-SUM(R6:R13)</f>
        <v>1522.1666664018721</v>
      </c>
      <c r="S14" s="8">
        <v>2008</v>
      </c>
    </row>
    <row r="15" spans="1:19" ht="12.75">
      <c r="A15" s="8">
        <v>2009</v>
      </c>
      <c r="B15" s="20">
        <v>177</v>
      </c>
      <c r="C15" s="20">
        <v>204</v>
      </c>
      <c r="D15" s="22">
        <f aca="true" t="shared" si="8" ref="D15:L15">C15*D18</f>
        <v>235.64907859505433</v>
      </c>
      <c r="E15" s="22">
        <f t="shared" si="8"/>
        <v>248.71267263531954</v>
      </c>
      <c r="F15" s="22">
        <f t="shared" si="8"/>
        <v>254.54173706007015</v>
      </c>
      <c r="G15" s="22">
        <f t="shared" si="8"/>
        <v>255.02282969025242</v>
      </c>
      <c r="H15" s="22">
        <f t="shared" si="8"/>
        <v>259.3853215346392</v>
      </c>
      <c r="I15" s="22">
        <f t="shared" si="8"/>
        <v>260.22376953254724</v>
      </c>
      <c r="J15" s="22">
        <f t="shared" si="8"/>
        <v>261.3540072078696</v>
      </c>
      <c r="K15" s="22">
        <f t="shared" si="8"/>
        <v>261.71375119576754</v>
      </c>
      <c r="L15" s="22">
        <f t="shared" si="8"/>
        <v>262.36640394189163</v>
      </c>
      <c r="M15" s="23">
        <f t="shared" si="2"/>
        <v>262.36640394189163</v>
      </c>
      <c r="N15" s="23">
        <f>M15-C15</f>
        <v>58.36640394189163</v>
      </c>
      <c r="O15" s="20">
        <v>209</v>
      </c>
      <c r="P15" s="23">
        <f t="shared" si="3"/>
        <v>0</v>
      </c>
      <c r="Q15" s="32"/>
      <c r="R15" s="23">
        <f>B15+C14+D13+E12+F11+G10+H9+I8+J7+K6-SUM(R6:R14)</f>
        <v>603</v>
      </c>
      <c r="S15" s="8">
        <v>2009</v>
      </c>
    </row>
    <row r="16" spans="1:19" ht="12.75">
      <c r="A16" s="8">
        <v>2010</v>
      </c>
      <c r="B16" s="20">
        <v>59</v>
      </c>
      <c r="C16" s="22">
        <f aca="true" t="shared" si="9" ref="C16:L16">B16*C18</f>
        <v>138.9887100142777</v>
      </c>
      <c r="D16" s="22">
        <f t="shared" si="9"/>
        <v>160.5517718136262</v>
      </c>
      <c r="E16" s="22">
        <f t="shared" si="9"/>
        <v>169.45222320483535</v>
      </c>
      <c r="F16" s="22">
        <f t="shared" si="9"/>
        <v>173.42366509202265</v>
      </c>
      <c r="G16" s="22">
        <f t="shared" si="9"/>
        <v>173.75144177862268</v>
      </c>
      <c r="H16" s="22">
        <f t="shared" si="9"/>
        <v>176.72368253303017</v>
      </c>
      <c r="I16" s="22">
        <f t="shared" si="9"/>
        <v>177.2949315803012</v>
      </c>
      <c r="J16" s="22">
        <f t="shared" si="9"/>
        <v>178.0649819553139</v>
      </c>
      <c r="K16" s="22">
        <f t="shared" si="9"/>
        <v>178.31008172400666</v>
      </c>
      <c r="L16" s="22">
        <f t="shared" si="9"/>
        <v>178.75474526945305</v>
      </c>
      <c r="M16" s="23">
        <f t="shared" si="2"/>
        <v>178.75474526945305</v>
      </c>
      <c r="N16" s="23">
        <f>M16-B16</f>
        <v>119.75474526945305</v>
      </c>
      <c r="O16" s="20">
        <v>145</v>
      </c>
      <c r="P16" s="23">
        <f t="shared" si="3"/>
        <v>0</v>
      </c>
      <c r="Q16" s="32"/>
      <c r="R16" s="23">
        <f>B16+C15+D14+E13+F12+G11+H10+I9+J8+K7+L6-SUM(R6:R15)</f>
        <v>229</v>
      </c>
      <c r="S16" s="8">
        <v>2010</v>
      </c>
    </row>
    <row r="17" spans="1:19" ht="12.75">
      <c r="A17" s="9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>
        <f>SUM(M6:M16)</f>
        <v>16772.143684770857</v>
      </c>
      <c r="N17" s="24">
        <f>SUM(N6:N16)</f>
        <v>509.1436847708567</v>
      </c>
      <c r="O17" s="24">
        <f>SUM(O6:O16)</f>
        <v>633</v>
      </c>
      <c r="P17" s="24">
        <f>SUM(P6:P16)</f>
        <v>77.62823539283374</v>
      </c>
      <c r="Q17" s="32"/>
      <c r="R17" s="5"/>
      <c r="S17" s="1"/>
    </row>
    <row r="18" spans="1:19" ht="26.25" customHeight="1">
      <c r="A18" s="10" t="s">
        <v>6</v>
      </c>
      <c r="B18" s="2"/>
      <c r="C18" s="11">
        <f>IF(SUM(B6:B15)=0,1,SUM(C6:C15)/SUM(B6:B15))</f>
        <v>2.355740847699622</v>
      </c>
      <c r="D18" s="11">
        <f>IF(SUM(C6:C14)=0,1,SUM(D6:D14)/SUM(C6:C14))</f>
        <v>1.1551425421326194</v>
      </c>
      <c r="E18" s="11">
        <f>IF(SUM(D6:D13)=0,1,SUM(E6:E13)/SUM(D6:D13))</f>
        <v>1.0554366438356164</v>
      </c>
      <c r="F18" s="11">
        <f>IF(SUM(E6:E12)=0,1,SUM(F6:F12)/SUM(E6:E12))</f>
        <v>1.023436941764916</v>
      </c>
      <c r="G18" s="11">
        <f>IF(SUM(F6:F11)=0,1,SUM(G6:G11)/SUM(F6:F11))</f>
        <v>1.0018900343642612</v>
      </c>
      <c r="H18" s="11">
        <f>IF(SUM(G6:G10)=0,1,SUM(H6:H10)/SUM(G6:G10))</f>
        <v>1.0171062796600816</v>
      </c>
      <c r="I18" s="11">
        <f>IF(SUM(H6:H9)=0,1,SUM(I6:I9)/SUM(H6:H9))</f>
        <v>1.003232441962974</v>
      </c>
      <c r="J18" s="11">
        <f>IF(SUM(I6:I8)=0,1,SUM(J6:J8)/SUM(I6:I8))</f>
        <v>1.004343329886246</v>
      </c>
      <c r="K18" s="11">
        <f>IF(SUM(J6:J7)=0,1,SUM(K6:K7)/SUM(J6:J7))</f>
        <v>1.001376462491397</v>
      </c>
      <c r="L18" s="11">
        <f>IF(SUM(K6:K6)=0,1,SUM(L6:L6)/SUM(K6:K6))</f>
        <v>1.0024937655860349</v>
      </c>
      <c r="M18" s="14"/>
      <c r="N18" s="14"/>
      <c r="O18" s="14"/>
      <c r="P18" s="14"/>
      <c r="Q18" s="32"/>
      <c r="R18" s="1"/>
      <c r="S18" s="1"/>
    </row>
    <row r="19" spans="1:19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  <c r="R19" s="13"/>
      <c r="S19" s="4"/>
    </row>
    <row r="21" spans="1:19" ht="24.75" customHeight="1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1" t="s">
        <v>21</v>
      </c>
      <c r="N21" s="31" t="s">
        <v>22</v>
      </c>
      <c r="O21" s="31" t="s">
        <v>35</v>
      </c>
      <c r="P21" s="31" t="s">
        <v>36</v>
      </c>
      <c r="Q21" s="32"/>
      <c r="R21" s="33" t="s">
        <v>0</v>
      </c>
      <c r="S21" s="33"/>
    </row>
    <row r="22" spans="1:19" ht="32.25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/>
      <c r="N22" s="31"/>
      <c r="O22" s="31"/>
      <c r="P22" s="31"/>
      <c r="Q22" s="32"/>
      <c r="R22" s="40" t="s">
        <v>4</v>
      </c>
      <c r="S22" s="40" t="s">
        <v>7</v>
      </c>
    </row>
    <row r="23" spans="1:19" ht="22.5" customHeight="1">
      <c r="A23" s="34"/>
      <c r="B23" s="6">
        <v>0</v>
      </c>
      <c r="C23" s="7">
        <f aca="true" t="shared" si="10" ref="C23:L23">B23+1</f>
        <v>1</v>
      </c>
      <c r="D23" s="7">
        <f t="shared" si="10"/>
        <v>2</v>
      </c>
      <c r="E23" s="7">
        <f t="shared" si="10"/>
        <v>3</v>
      </c>
      <c r="F23" s="7">
        <f t="shared" si="10"/>
        <v>4</v>
      </c>
      <c r="G23" s="7">
        <f t="shared" si="10"/>
        <v>5</v>
      </c>
      <c r="H23" s="7">
        <f t="shared" si="10"/>
        <v>6</v>
      </c>
      <c r="I23" s="7">
        <f t="shared" si="10"/>
        <v>7</v>
      </c>
      <c r="J23" s="7">
        <f t="shared" si="10"/>
        <v>8</v>
      </c>
      <c r="K23" s="7">
        <f t="shared" si="10"/>
        <v>9</v>
      </c>
      <c r="L23" s="7">
        <f t="shared" si="10"/>
        <v>10</v>
      </c>
      <c r="M23" s="43"/>
      <c r="N23" s="31"/>
      <c r="O23" s="31"/>
      <c r="P23" s="31"/>
      <c r="Q23" s="32"/>
      <c r="R23" s="41"/>
      <c r="S23" s="41"/>
    </row>
    <row r="24" spans="1:19" ht="12.75">
      <c r="A24" s="8">
        <f aca="true" t="shared" si="11" ref="A24:A31">A25-1</f>
        <v>2000</v>
      </c>
      <c r="B24" s="20">
        <v>4</v>
      </c>
      <c r="C24" s="20">
        <v>49</v>
      </c>
      <c r="D24" s="20">
        <v>82</v>
      </c>
      <c r="E24" s="20">
        <v>97</v>
      </c>
      <c r="F24" s="20">
        <v>112</v>
      </c>
      <c r="G24" s="20">
        <v>120</v>
      </c>
      <c r="H24" s="20">
        <v>129</v>
      </c>
      <c r="I24" s="20">
        <v>132</v>
      </c>
      <c r="J24" s="20">
        <v>137</v>
      </c>
      <c r="K24" s="20">
        <v>141</v>
      </c>
      <c r="L24" s="20">
        <v>144</v>
      </c>
      <c r="M24" s="23">
        <f aca="true" t="shared" si="12" ref="M24:M34">L24</f>
        <v>144</v>
      </c>
      <c r="N24" s="23">
        <f>M24-L24</f>
        <v>0</v>
      </c>
      <c r="O24" s="20">
        <v>8</v>
      </c>
      <c r="P24" s="23">
        <f aca="true" t="shared" si="13" ref="P24:P34">IF(N24-O24&lt;0,0,N24-O24)</f>
        <v>0</v>
      </c>
      <c r="Q24" s="32"/>
      <c r="R24" s="23">
        <f>B24</f>
        <v>4</v>
      </c>
      <c r="S24" s="8">
        <f aca="true" t="shared" si="14" ref="S24:S31">S25-1</f>
        <v>2000</v>
      </c>
    </row>
    <row r="25" spans="1:19" ht="12.75">
      <c r="A25" s="8">
        <f t="shared" si="11"/>
        <v>2001</v>
      </c>
      <c r="B25" s="20">
        <v>6</v>
      </c>
      <c r="C25" s="20">
        <v>63</v>
      </c>
      <c r="D25" s="20">
        <v>93</v>
      </c>
      <c r="E25" s="20">
        <v>121</v>
      </c>
      <c r="F25" s="20">
        <v>133</v>
      </c>
      <c r="G25" s="20">
        <v>143</v>
      </c>
      <c r="H25" s="20">
        <v>148</v>
      </c>
      <c r="I25" s="20">
        <v>156</v>
      </c>
      <c r="J25" s="20">
        <v>159</v>
      </c>
      <c r="K25" s="20">
        <v>165</v>
      </c>
      <c r="L25" s="22">
        <f>K25*L36</f>
        <v>168.51063829787233</v>
      </c>
      <c r="M25" s="23">
        <f t="shared" si="12"/>
        <v>168.51063829787233</v>
      </c>
      <c r="N25" s="23">
        <f>M25-K25</f>
        <v>3.510638297872333</v>
      </c>
      <c r="O25" s="20">
        <v>6</v>
      </c>
      <c r="P25" s="23">
        <f t="shared" si="13"/>
        <v>0</v>
      </c>
      <c r="Q25" s="32"/>
      <c r="R25" s="23">
        <f>B25+C24-SUM(R24:R24)</f>
        <v>51</v>
      </c>
      <c r="S25" s="8">
        <f t="shared" si="14"/>
        <v>2001</v>
      </c>
    </row>
    <row r="26" spans="1:19" ht="12.75">
      <c r="A26" s="8">
        <f t="shared" si="11"/>
        <v>2002</v>
      </c>
      <c r="B26" s="20">
        <v>16</v>
      </c>
      <c r="C26" s="20">
        <v>91</v>
      </c>
      <c r="D26" s="20">
        <v>142</v>
      </c>
      <c r="E26" s="20">
        <v>169</v>
      </c>
      <c r="F26" s="20">
        <v>198</v>
      </c>
      <c r="G26" s="20">
        <v>204</v>
      </c>
      <c r="H26" s="20">
        <v>206</v>
      </c>
      <c r="I26" s="20">
        <v>207</v>
      </c>
      <c r="J26" s="20">
        <v>212</v>
      </c>
      <c r="K26" s="22">
        <f>J26*K36</f>
        <v>219.16216216216216</v>
      </c>
      <c r="L26" s="22">
        <f>K26*L36</f>
        <v>223.82518688901666</v>
      </c>
      <c r="M26" s="23">
        <f t="shared" si="12"/>
        <v>223.82518688901666</v>
      </c>
      <c r="N26" s="23">
        <f>M26-J26</f>
        <v>11.825186889016663</v>
      </c>
      <c r="O26" s="20">
        <v>3</v>
      </c>
      <c r="P26" s="23">
        <f t="shared" si="13"/>
        <v>8.825186889016663</v>
      </c>
      <c r="Q26" s="32"/>
      <c r="R26" s="23">
        <f>B26+C25+D24-SUM(R24:R25)</f>
        <v>106</v>
      </c>
      <c r="S26" s="8">
        <f t="shared" si="14"/>
        <v>2002</v>
      </c>
    </row>
    <row r="27" spans="1:19" ht="12.75">
      <c r="A27" s="8">
        <f t="shared" si="11"/>
        <v>2003</v>
      </c>
      <c r="B27" s="20">
        <v>12</v>
      </c>
      <c r="C27" s="20">
        <v>82</v>
      </c>
      <c r="D27" s="20">
        <v>120</v>
      </c>
      <c r="E27" s="20">
        <v>160</v>
      </c>
      <c r="F27" s="20">
        <v>170</v>
      </c>
      <c r="G27" s="20">
        <v>179</v>
      </c>
      <c r="H27" s="20">
        <v>185</v>
      </c>
      <c r="I27" s="20">
        <v>188</v>
      </c>
      <c r="J27" s="22">
        <f>I27*J36</f>
        <v>192.93737373737372</v>
      </c>
      <c r="K27" s="22">
        <f>J27*K36</f>
        <v>199.45552825552824</v>
      </c>
      <c r="L27" s="22">
        <f>K27*L36</f>
        <v>203.69926289926286</v>
      </c>
      <c r="M27" s="23">
        <f t="shared" si="12"/>
        <v>203.69926289926286</v>
      </c>
      <c r="N27" s="23">
        <f>M27-I27</f>
        <v>15.699262899262862</v>
      </c>
      <c r="O27" s="20">
        <v>12</v>
      </c>
      <c r="P27" s="23">
        <f t="shared" si="13"/>
        <v>3.6992628992628624</v>
      </c>
      <c r="Q27" s="32"/>
      <c r="R27" s="23">
        <f>B27+C26+D25+E24-SUM(R24:R26)</f>
        <v>132</v>
      </c>
      <c r="S27" s="8">
        <f t="shared" si="14"/>
        <v>2003</v>
      </c>
    </row>
    <row r="28" spans="1:19" ht="12.75">
      <c r="A28" s="8">
        <f t="shared" si="11"/>
        <v>2004</v>
      </c>
      <c r="B28" s="20">
        <v>31</v>
      </c>
      <c r="C28" s="20">
        <v>117</v>
      </c>
      <c r="D28" s="20">
        <v>185</v>
      </c>
      <c r="E28" s="20">
        <v>208</v>
      </c>
      <c r="F28" s="20">
        <v>217</v>
      </c>
      <c r="G28" s="20">
        <v>234</v>
      </c>
      <c r="H28" s="20">
        <v>249</v>
      </c>
      <c r="I28" s="22">
        <f>H28*I36</f>
        <v>254.59131736526945</v>
      </c>
      <c r="J28" s="22">
        <f>I28*J36</f>
        <v>261.2775539829432</v>
      </c>
      <c r="K28" s="22">
        <f>J28*K36</f>
        <v>270.1044983742588</v>
      </c>
      <c r="L28" s="22">
        <f>K28*L36</f>
        <v>275.8514025949877</v>
      </c>
      <c r="M28" s="23">
        <f t="shared" si="12"/>
        <v>275.8514025949877</v>
      </c>
      <c r="N28" s="23">
        <f>M28-H28</f>
        <v>26.85140259498769</v>
      </c>
      <c r="O28" s="20">
        <v>13</v>
      </c>
      <c r="P28" s="23">
        <f t="shared" si="13"/>
        <v>13.85140259498769</v>
      </c>
      <c r="Q28" s="32"/>
      <c r="R28" s="23">
        <f>B28+C27+D26+E25+F24-SUM(R24:R27)</f>
        <v>195</v>
      </c>
      <c r="S28" s="8">
        <f t="shared" si="14"/>
        <v>2004</v>
      </c>
    </row>
    <row r="29" spans="1:19" ht="12.75">
      <c r="A29" s="8">
        <f t="shared" si="11"/>
        <v>2005</v>
      </c>
      <c r="B29" s="20">
        <v>30</v>
      </c>
      <c r="C29" s="20">
        <v>163</v>
      </c>
      <c r="D29" s="20">
        <v>234</v>
      </c>
      <c r="E29" s="20">
        <v>260</v>
      </c>
      <c r="F29" s="20">
        <v>274</v>
      </c>
      <c r="G29" s="20">
        <v>294</v>
      </c>
      <c r="H29" s="22">
        <f>G29*H36</f>
        <v>306.36136363636365</v>
      </c>
      <c r="I29" s="22">
        <f>H29*I36</f>
        <v>313.2407355743059</v>
      </c>
      <c r="J29" s="22">
        <f>I29*J36</f>
        <v>321.46725994292404</v>
      </c>
      <c r="K29" s="22">
        <f>J29*K36</f>
        <v>332.3276403464012</v>
      </c>
      <c r="L29" s="22">
        <f>K29*L36</f>
        <v>339.39844120483525</v>
      </c>
      <c r="M29" s="23">
        <f t="shared" si="12"/>
        <v>339.39844120483525</v>
      </c>
      <c r="N29" s="23">
        <f>M29-G29</f>
        <v>45.39844120483525</v>
      </c>
      <c r="O29" s="20">
        <v>20</v>
      </c>
      <c r="P29" s="23">
        <f t="shared" si="13"/>
        <v>25.39844120483525</v>
      </c>
      <c r="Q29" s="32"/>
      <c r="R29" s="23">
        <f>B29+C28+D27+E26+F25+G24-SUM(R24:R28)</f>
        <v>201</v>
      </c>
      <c r="S29" s="8">
        <f t="shared" si="14"/>
        <v>2005</v>
      </c>
    </row>
    <row r="30" spans="1:19" ht="12.75">
      <c r="A30" s="8">
        <f t="shared" si="11"/>
        <v>2006</v>
      </c>
      <c r="B30" s="20">
        <v>42</v>
      </c>
      <c r="C30" s="20">
        <v>172</v>
      </c>
      <c r="D30" s="20">
        <v>219</v>
      </c>
      <c r="E30" s="20">
        <v>241</v>
      </c>
      <c r="F30" s="20">
        <v>248</v>
      </c>
      <c r="G30" s="22">
        <f aca="true" t="shared" si="15" ref="G30:L30">F30*G36</f>
        <v>263.7246376811594</v>
      </c>
      <c r="H30" s="22">
        <f t="shared" si="15"/>
        <v>274.813059947299</v>
      </c>
      <c r="I30" s="22">
        <f t="shared" si="15"/>
        <v>280.98401189222335</v>
      </c>
      <c r="J30" s="22">
        <f t="shared" si="15"/>
        <v>288.36338998232213</v>
      </c>
      <c r="K30" s="22">
        <f t="shared" si="15"/>
        <v>298.1053964006438</v>
      </c>
      <c r="L30" s="22">
        <f t="shared" si="15"/>
        <v>304.4480644091681</v>
      </c>
      <c r="M30" s="23">
        <f t="shared" si="12"/>
        <v>304.4480644091681</v>
      </c>
      <c r="N30" s="23">
        <f>M30-F30</f>
        <v>56.448064409168126</v>
      </c>
      <c r="O30" s="20">
        <v>25</v>
      </c>
      <c r="P30" s="23">
        <f t="shared" si="13"/>
        <v>31.448064409168126</v>
      </c>
      <c r="Q30" s="32"/>
      <c r="R30" s="23">
        <f>B30+C29+D28+E27+F26+G25+H24-SUM(R24:R29)</f>
        <v>331</v>
      </c>
      <c r="S30" s="8">
        <f t="shared" si="14"/>
        <v>2006</v>
      </c>
    </row>
    <row r="31" spans="1:19" ht="12.75">
      <c r="A31" s="8">
        <f t="shared" si="11"/>
        <v>2007</v>
      </c>
      <c r="B31" s="20">
        <v>22</v>
      </c>
      <c r="C31" s="20">
        <v>35</v>
      </c>
      <c r="D31" s="20">
        <v>36</v>
      </c>
      <c r="E31" s="20">
        <v>39</v>
      </c>
      <c r="F31" s="22">
        <f aca="true" t="shared" si="16" ref="F31:L31">E31*F36</f>
        <v>41.98089171974522</v>
      </c>
      <c r="G31" s="22">
        <f t="shared" si="16"/>
        <v>44.6427236222653</v>
      </c>
      <c r="H31" s="22">
        <f t="shared" si="16"/>
        <v>46.51974722911054</v>
      </c>
      <c r="I31" s="22">
        <f t="shared" si="16"/>
        <v>47.56435233156063</v>
      </c>
      <c r="J31" s="22">
        <f t="shared" si="16"/>
        <v>48.813517140268274</v>
      </c>
      <c r="K31" s="22">
        <f t="shared" si="16"/>
        <v>50.46262244906112</v>
      </c>
      <c r="L31" s="22">
        <f t="shared" si="16"/>
        <v>51.53629526712625</v>
      </c>
      <c r="M31" s="23">
        <f t="shared" si="12"/>
        <v>51.53629526712625</v>
      </c>
      <c r="N31" s="23">
        <f>M31-E31</f>
        <v>12.536295267126249</v>
      </c>
      <c r="O31" s="20">
        <v>7</v>
      </c>
      <c r="P31" s="23">
        <f t="shared" si="13"/>
        <v>5.536295267126249</v>
      </c>
      <c r="Q31" s="32"/>
      <c r="R31" s="23">
        <f>B31+C30+D29+E28+F27+G26+H25+I24-SUM(R24:R30)</f>
        <v>270</v>
      </c>
      <c r="S31" s="8">
        <f t="shared" si="14"/>
        <v>2007</v>
      </c>
    </row>
    <row r="32" spans="1:19" ht="12.75">
      <c r="A32" s="8">
        <v>2008</v>
      </c>
      <c r="B32" s="20">
        <v>8</v>
      </c>
      <c r="C32" s="20">
        <v>16</v>
      </c>
      <c r="D32" s="20">
        <v>16</v>
      </c>
      <c r="E32" s="22">
        <f aca="true" t="shared" si="17" ref="E32:L32">D32*E36</f>
        <v>18.64986498649865</v>
      </c>
      <c r="F32" s="22">
        <f t="shared" si="17"/>
        <v>20.07533237400173</v>
      </c>
      <c r="G32" s="22">
        <f t="shared" si="17"/>
        <v>21.348224825251837</v>
      </c>
      <c r="H32" s="22">
        <f t="shared" si="17"/>
        <v>22.245820641768105</v>
      </c>
      <c r="I32" s="22">
        <f t="shared" si="17"/>
        <v>22.74535254240661</v>
      </c>
      <c r="J32" s="22">
        <f t="shared" si="17"/>
        <v>23.34270523543951</v>
      </c>
      <c r="K32" s="22">
        <f t="shared" si="17"/>
        <v>24.131310142042196</v>
      </c>
      <c r="L32" s="22">
        <f t="shared" si="17"/>
        <v>24.644742272723942</v>
      </c>
      <c r="M32" s="23">
        <f t="shared" si="12"/>
        <v>24.644742272723942</v>
      </c>
      <c r="N32" s="23">
        <f>M32-D32</f>
        <v>8.644742272723942</v>
      </c>
      <c r="O32" s="20">
        <v>2</v>
      </c>
      <c r="P32" s="23">
        <f t="shared" si="13"/>
        <v>6.644742272723942</v>
      </c>
      <c r="Q32" s="32"/>
      <c r="R32" s="23">
        <f>B32+C31+D30+E29+F28+G27+H26+I25+J24-SUM(R24:R31)</f>
        <v>127</v>
      </c>
      <c r="S32" s="8">
        <v>2008</v>
      </c>
    </row>
    <row r="33" spans="1:19" ht="12.75">
      <c r="A33" s="8">
        <v>2009</v>
      </c>
      <c r="B33" s="20">
        <v>5</v>
      </c>
      <c r="C33" s="20">
        <v>9</v>
      </c>
      <c r="D33" s="22">
        <f aca="true" t="shared" si="18" ref="D33:L33">C33*D36</f>
        <v>12.871827411167512</v>
      </c>
      <c r="E33" s="22">
        <f t="shared" si="18"/>
        <v>15.003615209236658</v>
      </c>
      <c r="F33" s="22">
        <f t="shared" si="18"/>
        <v>16.150388346248377</v>
      </c>
      <c r="G33" s="22">
        <f t="shared" si="18"/>
        <v>17.174416592840213</v>
      </c>
      <c r="H33" s="22">
        <f t="shared" si="18"/>
        <v>17.896522745039174</v>
      </c>
      <c r="I33" s="22">
        <f t="shared" si="18"/>
        <v>18.29839077075113</v>
      </c>
      <c r="J33" s="22">
        <f t="shared" si="18"/>
        <v>18.778954568770857</v>
      </c>
      <c r="K33" s="22">
        <f t="shared" si="18"/>
        <v>19.41337870960771</v>
      </c>
      <c r="L33" s="22">
        <f t="shared" si="18"/>
        <v>19.826429320450426</v>
      </c>
      <c r="M33" s="23">
        <f t="shared" si="12"/>
        <v>19.826429320450426</v>
      </c>
      <c r="N33" s="23">
        <f>M33-C33</f>
        <v>10.826429320450426</v>
      </c>
      <c r="O33" s="20">
        <v>1</v>
      </c>
      <c r="P33" s="23">
        <f t="shared" si="13"/>
        <v>9.826429320450426</v>
      </c>
      <c r="Q33" s="32"/>
      <c r="R33" s="23">
        <f>B33+C32+D31+E30+F29+G28+H27+I26+J25+K24-SUM(R24:R32)</f>
        <v>81</v>
      </c>
      <c r="S33" s="8">
        <v>2009</v>
      </c>
    </row>
    <row r="34" spans="1:19" ht="12.75">
      <c r="A34" s="8">
        <v>2010</v>
      </c>
      <c r="B34" s="20">
        <v>2</v>
      </c>
      <c r="C34" s="22">
        <f aca="true" t="shared" si="19" ref="C34:L34">B34*C36</f>
        <v>9.056818181818182</v>
      </c>
      <c r="D34" s="22">
        <f t="shared" si="19"/>
        <v>12.953088947854177</v>
      </c>
      <c r="E34" s="22">
        <f t="shared" si="19"/>
        <v>15.098335002224264</v>
      </c>
      <c r="F34" s="22">
        <f t="shared" si="19"/>
        <v>16.25234786863631</v>
      </c>
      <c r="G34" s="22">
        <f t="shared" si="19"/>
        <v>17.282840940017234</v>
      </c>
      <c r="H34" s="22">
        <f t="shared" si="19"/>
        <v>18.00950584317705</v>
      </c>
      <c r="I34" s="22">
        <f t="shared" si="19"/>
        <v>18.413910914505873</v>
      </c>
      <c r="J34" s="22">
        <f t="shared" si="19"/>
        <v>18.897508574886835</v>
      </c>
      <c r="K34" s="22">
        <f t="shared" si="19"/>
        <v>19.53593791863301</v>
      </c>
      <c r="L34" s="22">
        <f t="shared" si="19"/>
        <v>19.951596172220945</v>
      </c>
      <c r="M34" s="23">
        <f t="shared" si="12"/>
        <v>19.951596172220945</v>
      </c>
      <c r="N34" s="23">
        <f>M34-B34</f>
        <v>17.951596172220945</v>
      </c>
      <c r="O34" s="20">
        <v>2</v>
      </c>
      <c r="P34" s="23">
        <f t="shared" si="13"/>
        <v>15.951596172220945</v>
      </c>
      <c r="Q34" s="32"/>
      <c r="R34" s="23">
        <f>B34+C33+D32+E31+F30+G29+H28+I27+J26+K25+L24-SUM(R24:R33)</f>
        <v>68</v>
      </c>
      <c r="S34" s="8">
        <v>2010</v>
      </c>
    </row>
    <row r="35" spans="1:17" ht="12.75">
      <c r="A35" s="9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4">
        <f>SUM(M24:M34)</f>
        <v>1775.6920593276645</v>
      </c>
      <c r="N35" s="24">
        <f>SUM(N24:N34)</f>
        <v>209.69205932766448</v>
      </c>
      <c r="O35" s="24">
        <f>SUM(O24:O34)</f>
        <v>99</v>
      </c>
      <c r="P35" s="24">
        <f>SUM(P24:P34)</f>
        <v>121.18142102979216</v>
      </c>
      <c r="Q35" s="32"/>
    </row>
    <row r="36" spans="1:17" ht="25.5">
      <c r="A36" s="10" t="s">
        <v>6</v>
      </c>
      <c r="B36" s="2"/>
      <c r="C36" s="11">
        <f>IF(SUM(B24:B33)=0,1,SUM(C24:C33)/SUM(B24:B33))</f>
        <v>4.528409090909091</v>
      </c>
      <c r="D36" s="11">
        <f>IF(SUM(C24:C32)=0,1,SUM(D24:D32)/SUM(C24:C32))</f>
        <v>1.4302030456852792</v>
      </c>
      <c r="E36" s="11">
        <f>IF(SUM(D24:D31)=0,1,SUM(E24:E31)/SUM(D24:D31))</f>
        <v>1.1656165616561656</v>
      </c>
      <c r="F36" s="11">
        <f>IF(SUM(E24:E30)=0,1,SUM(F24:F30)/SUM(E24:E30))</f>
        <v>1.0764331210191083</v>
      </c>
      <c r="G36" s="11">
        <f>IF(SUM(F24:F29)=0,1,SUM(G24:G29)/SUM(F24:F29))</f>
        <v>1.0634057971014492</v>
      </c>
      <c r="H36" s="11">
        <f>IF(SUM(G24:G28)=0,1,SUM(H24:H28)/SUM(G24:G28))</f>
        <v>1.0420454545454545</v>
      </c>
      <c r="I36" s="11">
        <f>IF(SUM(H24:H27)=0,1,SUM(I24:I27)/SUM(H24:H27))</f>
        <v>1.0224550898203593</v>
      </c>
      <c r="J36" s="11">
        <f>IF(SUM(I24:I26)=0,1,SUM(J24:J26)/SUM(I24:I26))</f>
        <v>1.0262626262626262</v>
      </c>
      <c r="K36" s="11">
        <f>IF(SUM(J24:J25)=0,1,SUM(K24:K25)/SUM(J24:J25))</f>
        <v>1.0337837837837838</v>
      </c>
      <c r="L36" s="11">
        <f>IF(SUM(K24:K24)=0,1,SUM(L24:L24)/SUM(K24:K24))</f>
        <v>1.0212765957446808</v>
      </c>
      <c r="M36" s="14"/>
      <c r="N36" s="14"/>
      <c r="O36" s="14"/>
      <c r="P36" s="14"/>
      <c r="Q36" s="32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</row>
  </sheetData>
  <sheetProtection selectLockedCells="1"/>
  <mergeCells count="23">
    <mergeCell ref="R3:S3"/>
    <mergeCell ref="Q3:Q19"/>
    <mergeCell ref="M3:M5"/>
    <mergeCell ref="S4:S5"/>
    <mergeCell ref="S22:S23"/>
    <mergeCell ref="Q21:Q37"/>
    <mergeCell ref="A4:A5"/>
    <mergeCell ref="B4:L4"/>
    <mergeCell ref="N3:N5"/>
    <mergeCell ref="R4:R5"/>
    <mergeCell ref="A2:P2"/>
    <mergeCell ref="P21:P23"/>
    <mergeCell ref="N21:N23"/>
    <mergeCell ref="O21:O23"/>
    <mergeCell ref="O3:O5"/>
    <mergeCell ref="P3:P5"/>
    <mergeCell ref="A3:L3"/>
    <mergeCell ref="R21:S21"/>
    <mergeCell ref="R22:R23"/>
    <mergeCell ref="A21:L21"/>
    <mergeCell ref="M21:M23"/>
    <mergeCell ref="A22:A23"/>
    <mergeCell ref="B22:L22"/>
  </mergeCells>
  <printOptions/>
  <pageMargins left="0.2" right="0.2" top="0.89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12" width="10.140625" style="0" bestFit="1" customWidth="1"/>
    <col min="13" max="13" width="11.00390625" style="0" customWidth="1"/>
    <col min="14" max="14" width="15.140625" style="0" customWidth="1"/>
    <col min="15" max="15" width="3.140625" style="0" customWidth="1"/>
    <col min="16" max="16" width="11.57421875" style="0" customWidth="1"/>
    <col min="17" max="17" width="8.421875" style="0" customWidth="1"/>
  </cols>
  <sheetData>
    <row r="1" spans="9:17" ht="12.75">
      <c r="I1" s="1"/>
      <c r="J1" s="1"/>
      <c r="K1" s="1"/>
      <c r="L1" s="1"/>
      <c r="M1" s="1"/>
      <c r="N1" s="1"/>
      <c r="O1" s="1"/>
      <c r="P1" s="16" t="s">
        <v>27</v>
      </c>
      <c r="Q1" s="1"/>
    </row>
    <row r="2" spans="1:16" ht="39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</row>
    <row r="3" spans="1:17" ht="38.2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8</v>
      </c>
      <c r="N3" s="47" t="s">
        <v>33</v>
      </c>
      <c r="O3" s="32"/>
      <c r="P3" s="33" t="s">
        <v>0</v>
      </c>
      <c r="Q3" s="33"/>
    </row>
    <row r="4" spans="1:17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2"/>
      <c r="N4" s="48"/>
      <c r="O4" s="32"/>
      <c r="P4" s="57" t="s">
        <v>4</v>
      </c>
      <c r="Q4" s="40" t="s">
        <v>7</v>
      </c>
    </row>
    <row r="5" spans="1:17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2"/>
      <c r="N5" s="46"/>
      <c r="O5" s="32"/>
      <c r="P5" s="58"/>
      <c r="Q5" s="41"/>
    </row>
    <row r="6" spans="1:17" ht="12.75">
      <c r="A6" s="8">
        <f aca="true" t="shared" si="1" ref="A6:A13">A7-1</f>
        <v>2000</v>
      </c>
      <c r="B6" s="20">
        <v>4242110.916963521</v>
      </c>
      <c r="C6" s="20">
        <v>5607884.614475821</v>
      </c>
      <c r="D6" s="20">
        <v>6372179.024011921</v>
      </c>
      <c r="E6" s="20">
        <v>6445517.153040821</v>
      </c>
      <c r="F6" s="20">
        <v>6557610.568692821</v>
      </c>
      <c r="G6" s="20">
        <v>6557610.568692821</v>
      </c>
      <c r="H6" s="20">
        <v>6557610.568692821</v>
      </c>
      <c r="I6" s="20">
        <v>6557610.568692821</v>
      </c>
      <c r="J6" s="20">
        <v>6557610.568692821</v>
      </c>
      <c r="K6" s="20">
        <v>6557610.568692821</v>
      </c>
      <c r="L6" s="20">
        <v>6557610.568692821</v>
      </c>
      <c r="M6" s="23">
        <f aca="true" t="shared" si="2" ref="M6:M16">L6</f>
        <v>6557610.568692821</v>
      </c>
      <c r="N6" s="23">
        <f>M6-L6</f>
        <v>0</v>
      </c>
      <c r="O6" s="32"/>
      <c r="P6" s="23">
        <f>B6</f>
        <v>4242110.916963521</v>
      </c>
      <c r="Q6" s="8">
        <f aca="true" t="shared" si="3" ref="Q6:Q13">Q7-1</f>
        <v>2000</v>
      </c>
    </row>
    <row r="7" spans="1:17" ht="12.75">
      <c r="A7" s="8">
        <f t="shared" si="1"/>
        <v>2001</v>
      </c>
      <c r="B7" s="20">
        <v>5565781.0885638</v>
      </c>
      <c r="C7" s="20">
        <v>8004088.381055101</v>
      </c>
      <c r="D7" s="20">
        <v>8363437.801636501</v>
      </c>
      <c r="E7" s="20">
        <v>8417262.467207301</v>
      </c>
      <c r="F7" s="20">
        <v>8417262.467207301</v>
      </c>
      <c r="G7" s="20">
        <v>8441097.467207301</v>
      </c>
      <c r="H7" s="20">
        <v>8441097.467207301</v>
      </c>
      <c r="I7" s="20">
        <v>8441097.467207301</v>
      </c>
      <c r="J7" s="20">
        <v>8441097.467207301</v>
      </c>
      <c r="K7" s="20">
        <v>8441097.467207301</v>
      </c>
      <c r="L7" s="22">
        <f>K7*L18</f>
        <v>8441097.467207301</v>
      </c>
      <c r="M7" s="23">
        <f t="shared" si="2"/>
        <v>8441097.467207301</v>
      </c>
      <c r="N7" s="23">
        <f>M7-K7</f>
        <v>0</v>
      </c>
      <c r="O7" s="32"/>
      <c r="P7" s="23">
        <f>B7+C6-SUM(P6:P6)</f>
        <v>6931554.786076099</v>
      </c>
      <c r="Q7" s="8">
        <f t="shared" si="3"/>
        <v>2001</v>
      </c>
    </row>
    <row r="8" spans="1:17" ht="12.75">
      <c r="A8" s="8">
        <f t="shared" si="1"/>
        <v>2002</v>
      </c>
      <c r="B8" s="20">
        <v>8754077.069359684</v>
      </c>
      <c r="C8" s="20">
        <v>10457280.148028487</v>
      </c>
      <c r="D8" s="20">
        <v>11204319.648123087</v>
      </c>
      <c r="E8" s="20">
        <v>11223919.426169787</v>
      </c>
      <c r="F8" s="20">
        <v>11280687.386169786</v>
      </c>
      <c r="G8" s="20">
        <v>11280687.386169786</v>
      </c>
      <c r="H8" s="20">
        <v>11285577.386169786</v>
      </c>
      <c r="I8" s="20">
        <v>11285577.386169786</v>
      </c>
      <c r="J8" s="20">
        <v>11309625.469959486</v>
      </c>
      <c r="K8" s="22">
        <f>J8*K18</f>
        <v>11309625.469959486</v>
      </c>
      <c r="L8" s="22">
        <f>K8*L18</f>
        <v>11309625.469959486</v>
      </c>
      <c r="M8" s="23">
        <f t="shared" si="2"/>
        <v>11309625.469959486</v>
      </c>
      <c r="N8" s="23">
        <f>M8-J8</f>
        <v>0</v>
      </c>
      <c r="O8" s="32"/>
      <c r="P8" s="23">
        <f>B8+C7+D6-SUM(P6:P7)</f>
        <v>11956678.771387085</v>
      </c>
      <c r="Q8" s="8">
        <f t="shared" si="3"/>
        <v>2002</v>
      </c>
    </row>
    <row r="9" spans="1:17" ht="12.75">
      <c r="A9" s="8">
        <f t="shared" si="1"/>
        <v>2003</v>
      </c>
      <c r="B9" s="20">
        <v>6860107.469311402</v>
      </c>
      <c r="C9" s="20">
        <v>8755208.382788</v>
      </c>
      <c r="D9" s="20">
        <v>8867315.0070635</v>
      </c>
      <c r="E9" s="20">
        <v>8884682.2868161</v>
      </c>
      <c r="F9" s="20">
        <v>8890937.3832055</v>
      </c>
      <c r="G9" s="20">
        <v>8894501.4732055</v>
      </c>
      <c r="H9" s="20">
        <v>8894501.4732055</v>
      </c>
      <c r="I9" s="20">
        <v>8914706.1832055</v>
      </c>
      <c r="J9" s="22">
        <f>I9*J18</f>
        <v>8922862.448358301</v>
      </c>
      <c r="K9" s="22">
        <f>J9*K18</f>
        <v>8922862.448358301</v>
      </c>
      <c r="L9" s="22">
        <f>K9*L18</f>
        <v>8922862.448358301</v>
      </c>
      <c r="M9" s="23">
        <f t="shared" si="2"/>
        <v>8922862.448358301</v>
      </c>
      <c r="N9" s="23">
        <f>M9-I9</f>
        <v>8156.265152800828</v>
      </c>
      <c r="O9" s="32"/>
      <c r="P9" s="23">
        <f>B9+C8+D7+E6-SUM(P6:P8)</f>
        <v>8995998.09759051</v>
      </c>
      <c r="Q9" s="8">
        <f t="shared" si="3"/>
        <v>2003</v>
      </c>
    </row>
    <row r="10" spans="1:17" ht="12.75">
      <c r="A10" s="8">
        <f t="shared" si="1"/>
        <v>2004</v>
      </c>
      <c r="B10" s="20">
        <v>8428243.637851305</v>
      </c>
      <c r="C10" s="20">
        <v>12141339.112579202</v>
      </c>
      <c r="D10" s="20">
        <v>12354798.088586405</v>
      </c>
      <c r="E10" s="20">
        <v>12365889.014629003</v>
      </c>
      <c r="F10" s="20">
        <v>12378957.577129003</v>
      </c>
      <c r="G10" s="20">
        <v>12485709.497129003</v>
      </c>
      <c r="H10" s="20">
        <v>12491533.407129003</v>
      </c>
      <c r="I10" s="22">
        <f>H10*I18</f>
        <v>12498707.83900176</v>
      </c>
      <c r="J10" s="22">
        <f>I10*J18</f>
        <v>12510143.18786321</v>
      </c>
      <c r="K10" s="22">
        <f>J10*K18</f>
        <v>12510143.18786321</v>
      </c>
      <c r="L10" s="22">
        <f>K10*L18</f>
        <v>12510143.18786321</v>
      </c>
      <c r="M10" s="23">
        <f t="shared" si="2"/>
        <v>12510143.18786321</v>
      </c>
      <c r="N10" s="23">
        <f>M10-H10</f>
        <v>18609.78073420748</v>
      </c>
      <c r="O10" s="32"/>
      <c r="P10" s="23">
        <f>B10+C9+D8+E7+F6-SUM(P6:P9)</f>
        <v>11236302.132645302</v>
      </c>
      <c r="Q10" s="8">
        <f t="shared" si="3"/>
        <v>2004</v>
      </c>
    </row>
    <row r="11" spans="1:17" ht="12.75">
      <c r="A11" s="8">
        <f t="shared" si="1"/>
        <v>2005</v>
      </c>
      <c r="B11" s="20">
        <v>10133703.891168106</v>
      </c>
      <c r="C11" s="20">
        <v>13559706.39221051</v>
      </c>
      <c r="D11" s="20">
        <v>13996211.39053191</v>
      </c>
      <c r="E11" s="20">
        <v>14045137.693356909</v>
      </c>
      <c r="F11" s="20">
        <v>14051199.50335691</v>
      </c>
      <c r="G11" s="20">
        <v>14051199.50335691</v>
      </c>
      <c r="H11" s="22">
        <f>G11*H18</f>
        <v>14054358.221992383</v>
      </c>
      <c r="I11" s="22">
        <f>H11*I18</f>
        <v>14062430.252246207</v>
      </c>
      <c r="J11" s="22">
        <f>I11*J18</f>
        <v>14075296.285907099</v>
      </c>
      <c r="K11" s="22">
        <f>J11*K18</f>
        <v>14075296.285907099</v>
      </c>
      <c r="L11" s="22">
        <f>K11*L18</f>
        <v>14075296.285907099</v>
      </c>
      <c r="M11" s="23">
        <f t="shared" si="2"/>
        <v>14075296.285907099</v>
      </c>
      <c r="N11" s="23">
        <f>M11-G11</f>
        <v>24096.782550189644</v>
      </c>
      <c r="O11" s="32"/>
      <c r="P11" s="23">
        <f>B11+C10+D9+E8+F7+G6-SUM(P6:P10)</f>
        <v>13978505.76821819</v>
      </c>
      <c r="Q11" s="8">
        <f t="shared" si="3"/>
        <v>2005</v>
      </c>
    </row>
    <row r="12" spans="1:17" ht="12.75">
      <c r="A12" s="8">
        <f t="shared" si="1"/>
        <v>2006</v>
      </c>
      <c r="B12" s="20">
        <v>10459316.9486793</v>
      </c>
      <c r="C12" s="20">
        <v>13870952.922103047</v>
      </c>
      <c r="D12" s="20">
        <v>14329076.083092347</v>
      </c>
      <c r="E12" s="20">
        <v>14379734.90709235</v>
      </c>
      <c r="F12" s="20">
        <v>14416232.56679645</v>
      </c>
      <c r="G12" s="22">
        <f aca="true" t="shared" si="4" ref="G12:L12">F12*G18</f>
        <v>14447639.796741279</v>
      </c>
      <c r="H12" s="22">
        <f t="shared" si="4"/>
        <v>14450887.635408267</v>
      </c>
      <c r="I12" s="22">
        <f t="shared" si="4"/>
        <v>14459187.409780398</v>
      </c>
      <c r="J12" s="22">
        <f t="shared" si="4"/>
        <v>14472416.445486631</v>
      </c>
      <c r="K12" s="22">
        <f t="shared" si="4"/>
        <v>14472416.445486631</v>
      </c>
      <c r="L12" s="22">
        <f t="shared" si="4"/>
        <v>14472416.445486631</v>
      </c>
      <c r="M12" s="23">
        <f t="shared" si="2"/>
        <v>14472416.445486631</v>
      </c>
      <c r="N12" s="23">
        <f>M12-F12</f>
        <v>56183.8786901813</v>
      </c>
      <c r="O12" s="32"/>
      <c r="P12" s="23">
        <f>B12+C11+D10+E9+F8+G7+H6-SUM(P6:P11)</f>
        <v>14196748.665481508</v>
      </c>
      <c r="Q12" s="8">
        <f t="shared" si="3"/>
        <v>2006</v>
      </c>
    </row>
    <row r="13" spans="1:17" ht="12.75">
      <c r="A13" s="8">
        <f t="shared" si="1"/>
        <v>2007</v>
      </c>
      <c r="B13" s="20">
        <v>2995605.0531064994</v>
      </c>
      <c r="C13" s="20">
        <v>3467174.4036557996</v>
      </c>
      <c r="D13" s="20">
        <v>3514396.0138358</v>
      </c>
      <c r="E13" s="20">
        <v>3516396.0138358</v>
      </c>
      <c r="F13" s="22">
        <f aca="true" t="shared" si="5" ref="F13:L13">E13*F18</f>
        <v>3527105.703706861</v>
      </c>
      <c r="G13" s="22">
        <f t="shared" si="5"/>
        <v>3534789.8624746087</v>
      </c>
      <c r="H13" s="22">
        <f t="shared" si="5"/>
        <v>3535584.4854965373</v>
      </c>
      <c r="I13" s="22">
        <f t="shared" si="5"/>
        <v>3537615.125706577</v>
      </c>
      <c r="J13" s="22">
        <f t="shared" si="5"/>
        <v>3540851.76933575</v>
      </c>
      <c r="K13" s="22">
        <f t="shared" si="5"/>
        <v>3540851.76933575</v>
      </c>
      <c r="L13" s="22">
        <f t="shared" si="5"/>
        <v>3540851.76933575</v>
      </c>
      <c r="M13" s="23">
        <f t="shared" si="2"/>
        <v>3540851.76933575</v>
      </c>
      <c r="N13" s="23">
        <f>M13-E13</f>
        <v>24455.755499950144</v>
      </c>
      <c r="O13" s="32"/>
      <c r="P13" s="23">
        <f>B13+C12+D11+E10+F9+G8+H7+I6-SUM(P6:P12)</f>
        <v>6861092.047283649</v>
      </c>
      <c r="Q13" s="8">
        <f t="shared" si="3"/>
        <v>2007</v>
      </c>
    </row>
    <row r="14" spans="1:17" ht="12.75">
      <c r="A14" s="8">
        <v>2008</v>
      </c>
      <c r="B14" s="20">
        <v>1157869.6593619466</v>
      </c>
      <c r="C14" s="20">
        <v>1596919.6234308467</v>
      </c>
      <c r="D14" s="20">
        <v>1658776.9072325467</v>
      </c>
      <c r="E14" s="22">
        <f aca="true" t="shared" si="6" ref="E14:L14">D14*E18</f>
        <v>1664588.9220539334</v>
      </c>
      <c r="F14" s="22">
        <f t="shared" si="6"/>
        <v>1669658.6670564467</v>
      </c>
      <c r="G14" s="22">
        <f t="shared" si="6"/>
        <v>1673296.1884020995</v>
      </c>
      <c r="H14" s="22">
        <f t="shared" si="6"/>
        <v>1673672.346455489</v>
      </c>
      <c r="I14" s="22">
        <f t="shared" si="6"/>
        <v>1674633.6094034077</v>
      </c>
      <c r="J14" s="22">
        <f t="shared" si="6"/>
        <v>1676165.7693502847</v>
      </c>
      <c r="K14" s="22">
        <f t="shared" si="6"/>
        <v>1676165.7693502847</v>
      </c>
      <c r="L14" s="22">
        <f t="shared" si="6"/>
        <v>1676165.7693502847</v>
      </c>
      <c r="M14" s="23">
        <f t="shared" si="2"/>
        <v>1676165.7693502847</v>
      </c>
      <c r="N14" s="23">
        <f>M14-D14</f>
        <v>17388.862117737997</v>
      </c>
      <c r="O14" s="32"/>
      <c r="P14" s="23">
        <f>B14+C13+D12+E11+F10+G9+H8+I7+J6-SUM(P6:P13)</f>
        <v>2158011.126225546</v>
      </c>
      <c r="Q14" s="8">
        <v>2008</v>
      </c>
    </row>
    <row r="15" spans="1:17" ht="12.75">
      <c r="A15" s="8">
        <v>2009</v>
      </c>
      <c r="B15" s="20">
        <v>1034756.2996153998</v>
      </c>
      <c r="C15" s="20">
        <v>1402025.0756823</v>
      </c>
      <c r="D15" s="22">
        <f aca="true" t="shared" si="7" ref="D15:L15">C15*D18</f>
        <v>1459943.8265795466</v>
      </c>
      <c r="E15" s="22">
        <f t="shared" si="7"/>
        <v>1465059.1709766595</v>
      </c>
      <c r="F15" s="22">
        <f t="shared" si="7"/>
        <v>1469521.219421197</v>
      </c>
      <c r="G15" s="22">
        <f t="shared" si="7"/>
        <v>1472722.7209669938</v>
      </c>
      <c r="H15" s="22">
        <f t="shared" si="7"/>
        <v>1473053.7899766176</v>
      </c>
      <c r="I15" s="22">
        <f t="shared" si="7"/>
        <v>1473899.8289469061</v>
      </c>
      <c r="J15" s="22">
        <f t="shared" si="7"/>
        <v>1475248.3330441252</v>
      </c>
      <c r="K15" s="22">
        <f t="shared" si="7"/>
        <v>1475248.3330441252</v>
      </c>
      <c r="L15" s="22">
        <f t="shared" si="7"/>
        <v>1475248.3330441252</v>
      </c>
      <c r="M15" s="23">
        <f t="shared" si="2"/>
        <v>1475248.3330441252</v>
      </c>
      <c r="N15" s="23">
        <f>M15-C15</f>
        <v>73223.25736182532</v>
      </c>
      <c r="O15" s="32"/>
      <c r="P15" s="23">
        <f>B15+C14+D13+E12+F11+G10+H9+I8+J7+K6-SUM(P6:P14)</f>
        <v>1684500.4278642982</v>
      </c>
      <c r="Q15" s="8">
        <v>2009</v>
      </c>
    </row>
    <row r="16" spans="1:18" ht="12.75">
      <c r="A16" s="8">
        <v>2010</v>
      </c>
      <c r="B16" s="20">
        <v>671618.8083895</v>
      </c>
      <c r="C16" s="22">
        <f aca="true" t="shared" si="8" ref="C16:L16">B16*C18</f>
        <v>888213.9035666747</v>
      </c>
      <c r="D16" s="22">
        <f t="shared" si="8"/>
        <v>924906.7136429237</v>
      </c>
      <c r="E16" s="22">
        <f t="shared" si="8"/>
        <v>928147.3974893496</v>
      </c>
      <c r="F16" s="22">
        <f t="shared" si="8"/>
        <v>930974.2038964301</v>
      </c>
      <c r="G16" s="22">
        <f t="shared" si="8"/>
        <v>933002.4259550713</v>
      </c>
      <c r="H16" s="22">
        <f t="shared" si="8"/>
        <v>933212.1654971725</v>
      </c>
      <c r="I16" s="22">
        <f t="shared" si="8"/>
        <v>933748.149902447</v>
      </c>
      <c r="J16" s="22">
        <f t="shared" si="8"/>
        <v>934602.45708207</v>
      </c>
      <c r="K16" s="22">
        <f t="shared" si="8"/>
        <v>934602.45708207</v>
      </c>
      <c r="L16" s="22">
        <f t="shared" si="8"/>
        <v>934602.45708207</v>
      </c>
      <c r="M16" s="23">
        <f t="shared" si="2"/>
        <v>934602.45708207</v>
      </c>
      <c r="N16" s="23">
        <f>M16-B16</f>
        <v>262983.6486925699</v>
      </c>
      <c r="O16" s="32"/>
      <c r="P16" s="23">
        <f>B16+C15+D14+E13+F12+G11+H10+I9+J8+K7+L6-SUM(P6:P15)</f>
        <v>1189319.231751904</v>
      </c>
      <c r="Q16" s="8">
        <v>2010</v>
      </c>
      <c r="R16" s="3"/>
    </row>
    <row r="17" spans="1:18" ht="12.75">
      <c r="A17" s="9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>
        <f>SUM(M6:M16)</f>
        <v>83915920.20228708</v>
      </c>
      <c r="N17" s="24">
        <f>SUM(N6:N16)</f>
        <v>485098.23079946265</v>
      </c>
      <c r="O17" s="32"/>
      <c r="P17" s="5"/>
      <c r="Q17" s="1"/>
      <c r="R17" s="3"/>
    </row>
    <row r="18" spans="1:18" ht="26.25" customHeight="1">
      <c r="A18" s="10" t="s">
        <v>6</v>
      </c>
      <c r="B18" s="2"/>
      <c r="C18" s="11">
        <f>IF(SUM(B6:B15)=0,1,SUM(C6:C15)/SUM(B6:B15))</f>
        <v>1.3224970660017044</v>
      </c>
      <c r="D18" s="11">
        <f>IF(SUM(C6:C14)=0,1,SUM(D6:D14)/SUM(C6:C14))</f>
        <v>1.0413107810279787</v>
      </c>
      <c r="E18" s="11">
        <f>IF(SUM(D6:D13)=0,1,SUM(E6:E13)/SUM(D6:D13))</f>
        <v>1.0035037953543031</v>
      </c>
      <c r="F18" s="11">
        <f>IF(SUM(E6:E12)=0,1,SUM(F6:F12)/SUM(E6:E12))</f>
        <v>1.0030456438435609</v>
      </c>
      <c r="G18" s="11">
        <f>IF(SUM(F6:F11)=0,1,SUM(G6:G11)/SUM(F6:F11))</f>
        <v>1.002178601780965</v>
      </c>
      <c r="H18" s="11">
        <f>IF(SUM(G6:G10)=0,1,SUM(H6:H10)/SUM(G6:G10))</f>
        <v>1.000224800639598</v>
      </c>
      <c r="I18" s="11">
        <f>IF(SUM(H6:H9)=0,1,SUM(I6:I9)/SUM(H6:H9))</f>
        <v>1.0005743435684735</v>
      </c>
      <c r="J18" s="11">
        <f>IF(SUM(I6:I8)=0,1,SUM(J6:J8)/SUM(I6:I8))</f>
        <v>1.0009149224870884</v>
      </c>
      <c r="K18" s="11">
        <f>IF(SUM(J6:J7)=0,1,SUM(K6:K7)/SUM(J6:J7))</f>
        <v>1</v>
      </c>
      <c r="L18" s="11">
        <f>IF(SUM(K6:K6)=0,1,SUM(L6:L6)/SUM(K6:K6))</f>
        <v>1</v>
      </c>
      <c r="M18" s="14"/>
      <c r="N18" s="14"/>
      <c r="O18" s="32"/>
      <c r="P18" s="1"/>
      <c r="Q18" s="1"/>
      <c r="R18" s="3"/>
    </row>
    <row r="19" spans="1:17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2"/>
      <c r="P19" s="13"/>
      <c r="Q19" s="4"/>
    </row>
    <row r="21" spans="1:17" ht="38.25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4" t="s">
        <v>8</v>
      </c>
      <c r="N21" s="47" t="s">
        <v>33</v>
      </c>
      <c r="O21" s="32"/>
      <c r="P21" s="33" t="s">
        <v>0</v>
      </c>
      <c r="Q21" s="33"/>
    </row>
    <row r="22" spans="1:17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8"/>
      <c r="O22" s="32"/>
      <c r="P22" s="40" t="s">
        <v>4</v>
      </c>
      <c r="Q22" s="40" t="s">
        <v>7</v>
      </c>
    </row>
    <row r="23" spans="1:17" ht="20.25" customHeight="1">
      <c r="A23" s="34"/>
      <c r="B23" s="6">
        <v>0</v>
      </c>
      <c r="C23" s="7">
        <f aca="true" t="shared" si="9" ref="C23:L23">B23+1</f>
        <v>1</v>
      </c>
      <c r="D23" s="7">
        <f t="shared" si="9"/>
        <v>2</v>
      </c>
      <c r="E23" s="7">
        <f t="shared" si="9"/>
        <v>3</v>
      </c>
      <c r="F23" s="7">
        <f t="shared" si="9"/>
        <v>4</v>
      </c>
      <c r="G23" s="7">
        <f t="shared" si="9"/>
        <v>5</v>
      </c>
      <c r="H23" s="7">
        <f t="shared" si="9"/>
        <v>6</v>
      </c>
      <c r="I23" s="7">
        <f t="shared" si="9"/>
        <v>7</v>
      </c>
      <c r="J23" s="7">
        <f t="shared" si="9"/>
        <v>8</v>
      </c>
      <c r="K23" s="7">
        <f t="shared" si="9"/>
        <v>9</v>
      </c>
      <c r="L23" s="7">
        <f t="shared" si="9"/>
        <v>10</v>
      </c>
      <c r="M23" s="42"/>
      <c r="N23" s="46"/>
      <c r="O23" s="32"/>
      <c r="P23" s="41"/>
      <c r="Q23" s="41"/>
    </row>
    <row r="24" spans="1:17" ht="12.75">
      <c r="A24" s="8">
        <f aca="true" t="shared" si="10" ref="A24:A31">A25-1</f>
        <v>2000</v>
      </c>
      <c r="B24" s="20">
        <v>4449735.726122899</v>
      </c>
      <c r="C24" s="20">
        <v>6359507.370430599</v>
      </c>
      <c r="D24" s="20">
        <v>6779312.811972699</v>
      </c>
      <c r="E24" s="20">
        <v>6835447.230725699</v>
      </c>
      <c r="F24" s="20">
        <v>6875691.994112399</v>
      </c>
      <c r="G24" s="20">
        <v>6875691.994112399</v>
      </c>
      <c r="H24" s="20">
        <v>6875691.994112399</v>
      </c>
      <c r="I24" s="20">
        <v>6875691.994112399</v>
      </c>
      <c r="J24" s="20">
        <v>6875691.994112399</v>
      </c>
      <c r="K24" s="20">
        <v>6875691.994112399</v>
      </c>
      <c r="L24" s="20">
        <v>6875691.994112399</v>
      </c>
      <c r="M24" s="23">
        <f aca="true" t="shared" si="11" ref="M24:M34">L24</f>
        <v>6875691.994112399</v>
      </c>
      <c r="N24" s="23">
        <f>M24-L24</f>
        <v>0</v>
      </c>
      <c r="O24" s="32"/>
      <c r="P24" s="23">
        <f>B24</f>
        <v>4449735.726122899</v>
      </c>
      <c r="Q24" s="8">
        <f aca="true" t="shared" si="12" ref="Q24:Q31">Q25-1</f>
        <v>2000</v>
      </c>
    </row>
    <row r="25" spans="1:17" ht="12.75">
      <c r="A25" s="8">
        <f t="shared" si="10"/>
        <v>2001</v>
      </c>
      <c r="B25" s="20">
        <v>2022798.1474214</v>
      </c>
      <c r="C25" s="20">
        <v>4141740.5357433</v>
      </c>
      <c r="D25" s="20">
        <v>4555823.6298049</v>
      </c>
      <c r="E25" s="20">
        <v>4683278.3943581</v>
      </c>
      <c r="F25" s="20">
        <v>4700708.3943581</v>
      </c>
      <c r="G25" s="20">
        <v>4750708.3943581</v>
      </c>
      <c r="H25" s="20">
        <v>4750708.3943581</v>
      </c>
      <c r="I25" s="20">
        <v>4750708.3943581</v>
      </c>
      <c r="J25" s="20">
        <v>4750708.3943581</v>
      </c>
      <c r="K25" s="20">
        <v>4750708.3943581</v>
      </c>
      <c r="L25" s="22">
        <f>K25*L36</f>
        <v>4750708.3943581</v>
      </c>
      <c r="M25" s="23">
        <f t="shared" si="11"/>
        <v>4750708.3943581</v>
      </c>
      <c r="N25" s="23">
        <f>M25-K25</f>
        <v>0</v>
      </c>
      <c r="O25" s="32"/>
      <c r="P25" s="23">
        <f>B25+C24-SUM(P24:P24)</f>
        <v>3932569.7917291</v>
      </c>
      <c r="Q25" s="8">
        <f t="shared" si="12"/>
        <v>2001</v>
      </c>
    </row>
    <row r="26" spans="1:17" ht="12.75">
      <c r="A26" s="8">
        <f t="shared" si="10"/>
        <v>2002</v>
      </c>
      <c r="B26" s="20">
        <v>4078276.6484669806</v>
      </c>
      <c r="C26" s="20">
        <v>5053402.96699818</v>
      </c>
      <c r="D26" s="20">
        <v>6171426.91599008</v>
      </c>
      <c r="E26" s="20">
        <v>6591930.36599008</v>
      </c>
      <c r="F26" s="20">
        <v>6591930.36599008</v>
      </c>
      <c r="G26" s="20">
        <v>6591930.36599008</v>
      </c>
      <c r="H26" s="20">
        <v>6591930.36599008</v>
      </c>
      <c r="I26" s="20">
        <v>6591930.36599008</v>
      </c>
      <c r="J26" s="20">
        <v>6591930.36599008</v>
      </c>
      <c r="K26" s="22">
        <f>J26*K36</f>
        <v>6591930.36599008</v>
      </c>
      <c r="L26" s="22">
        <f>K26*L36</f>
        <v>6591930.36599008</v>
      </c>
      <c r="M26" s="23">
        <f t="shared" si="11"/>
        <v>6591930.36599008</v>
      </c>
      <c r="N26" s="23">
        <f>M26-J26</f>
        <v>0</v>
      </c>
      <c r="O26" s="32"/>
      <c r="P26" s="23">
        <f>B26+C25+D24-SUM(P24:P25)</f>
        <v>6617024.478330979</v>
      </c>
      <c r="Q26" s="8">
        <f t="shared" si="12"/>
        <v>2002</v>
      </c>
    </row>
    <row r="27" spans="1:17" ht="12.75">
      <c r="A27" s="8">
        <f t="shared" si="10"/>
        <v>2003</v>
      </c>
      <c r="B27" s="20">
        <v>4114412.4800255992</v>
      </c>
      <c r="C27" s="20">
        <v>7617070.746137399</v>
      </c>
      <c r="D27" s="20">
        <v>7732097.500401798</v>
      </c>
      <c r="E27" s="20">
        <v>7732097.500401798</v>
      </c>
      <c r="F27" s="20">
        <v>7831837.328521798</v>
      </c>
      <c r="G27" s="20">
        <v>7861837.328521798</v>
      </c>
      <c r="H27" s="20">
        <v>7882941.598521798</v>
      </c>
      <c r="I27" s="20">
        <v>7902499.898521798</v>
      </c>
      <c r="J27" s="22">
        <f>I27*J36</f>
        <v>7902499.898521798</v>
      </c>
      <c r="K27" s="22">
        <f>J27*K36</f>
        <v>7902499.898521798</v>
      </c>
      <c r="L27" s="22">
        <f>K27*L36</f>
        <v>7902499.898521798</v>
      </c>
      <c r="M27" s="23">
        <f t="shared" si="11"/>
        <v>7902499.898521798</v>
      </c>
      <c r="N27" s="23">
        <f>M27-I27</f>
        <v>0</v>
      </c>
      <c r="O27" s="32"/>
      <c r="P27" s="23">
        <f>B27+C26+D25+E24-SUM(P24:P26)</f>
        <v>5559756.311371401</v>
      </c>
      <c r="Q27" s="8">
        <f t="shared" si="12"/>
        <v>2003</v>
      </c>
    </row>
    <row r="28" spans="1:17" ht="12.75">
      <c r="A28" s="8">
        <f t="shared" si="10"/>
        <v>2004</v>
      </c>
      <c r="B28" s="20">
        <v>7274275.2223829</v>
      </c>
      <c r="C28" s="20">
        <v>10196048.111851</v>
      </c>
      <c r="D28" s="20">
        <v>10505688.013475198</v>
      </c>
      <c r="E28" s="20">
        <v>10505688.013475198</v>
      </c>
      <c r="F28" s="20">
        <v>10511456.5334752</v>
      </c>
      <c r="G28" s="20">
        <v>10650802.1834752</v>
      </c>
      <c r="H28" s="20">
        <v>10650802.1834752</v>
      </c>
      <c r="I28" s="22">
        <f>H28*I36</f>
        <v>10658783.081169685</v>
      </c>
      <c r="J28" s="22">
        <f>I28*J36</f>
        <v>10658783.081169685</v>
      </c>
      <c r="K28" s="22">
        <f>J28*K36</f>
        <v>10658783.081169685</v>
      </c>
      <c r="L28" s="22">
        <f>K28*L36</f>
        <v>10658783.081169685</v>
      </c>
      <c r="M28" s="23">
        <f t="shared" si="11"/>
        <v>10658783.081169685</v>
      </c>
      <c r="N28" s="23">
        <f>M28-H28</f>
        <v>7980.897694485262</v>
      </c>
      <c r="O28" s="32"/>
      <c r="P28" s="23">
        <f>B28+C27+D26+E25+F24-SUM(P24:P27)</f>
        <v>12062656.9654265</v>
      </c>
      <c r="Q28" s="8">
        <f t="shared" si="12"/>
        <v>2004</v>
      </c>
    </row>
    <row r="29" spans="1:17" ht="12.75">
      <c r="A29" s="8">
        <f t="shared" si="10"/>
        <v>2005</v>
      </c>
      <c r="B29" s="20">
        <v>5639747.681549598</v>
      </c>
      <c r="C29" s="20">
        <v>6789029.041956599</v>
      </c>
      <c r="D29" s="20">
        <v>7137069.9325739</v>
      </c>
      <c r="E29" s="20">
        <v>7161275.8125738995</v>
      </c>
      <c r="F29" s="20">
        <v>7168421.4325739</v>
      </c>
      <c r="G29" s="20">
        <v>7238244.5025739</v>
      </c>
      <c r="H29" s="22">
        <f>G29*H36</f>
        <v>7242403.332716427</v>
      </c>
      <c r="I29" s="22">
        <f>H29*I36</f>
        <v>7247830.23663079</v>
      </c>
      <c r="J29" s="22">
        <f>I29*J36</f>
        <v>7247830.23663079</v>
      </c>
      <c r="K29" s="22">
        <f>J29*K36</f>
        <v>7247830.23663079</v>
      </c>
      <c r="L29" s="22">
        <f>K29*L36</f>
        <v>7247830.23663079</v>
      </c>
      <c r="M29" s="23">
        <f t="shared" si="11"/>
        <v>7247830.23663079</v>
      </c>
      <c r="N29" s="23">
        <f>M29-G29</f>
        <v>9585.73405689001</v>
      </c>
      <c r="O29" s="32"/>
      <c r="P29" s="23">
        <f>B29+C28+D27+E26+F25+G24-SUM(P24:P28)</f>
        <v>9114480.775282096</v>
      </c>
      <c r="Q29" s="8">
        <f t="shared" si="12"/>
        <v>2005</v>
      </c>
    </row>
    <row r="30" spans="1:17" ht="12.75">
      <c r="A30" s="8">
        <f t="shared" si="10"/>
        <v>2006</v>
      </c>
      <c r="B30" s="20">
        <v>4450698.6808484</v>
      </c>
      <c r="C30" s="20">
        <v>7923638.690469702</v>
      </c>
      <c r="D30" s="20">
        <v>8413682.9365616</v>
      </c>
      <c r="E30" s="20">
        <v>8458281.4915616</v>
      </c>
      <c r="F30" s="20">
        <v>8557398.0915616</v>
      </c>
      <c r="G30" s="22">
        <f aca="true" t="shared" si="13" ref="G30:L30">F30*G36</f>
        <v>8614049.402091118</v>
      </c>
      <c r="H30" s="22">
        <f t="shared" si="13"/>
        <v>8618998.719330939</v>
      </c>
      <c r="I30" s="22">
        <f t="shared" si="13"/>
        <v>8625457.13868968</v>
      </c>
      <c r="J30" s="22">
        <f t="shared" si="13"/>
        <v>8625457.13868968</v>
      </c>
      <c r="K30" s="22">
        <f t="shared" si="13"/>
        <v>8625457.13868968</v>
      </c>
      <c r="L30" s="22">
        <f t="shared" si="13"/>
        <v>8625457.13868968</v>
      </c>
      <c r="M30" s="23">
        <f t="shared" si="11"/>
        <v>8625457.13868968</v>
      </c>
      <c r="N30" s="23">
        <f>M30-F30</f>
        <v>68059.04712807946</v>
      </c>
      <c r="O30" s="32"/>
      <c r="P30" s="23">
        <f>B30+C29+D28+E27+F26+G25+H24-SUM(P24:P29)</f>
        <v>5959619.942879595</v>
      </c>
      <c r="Q30" s="8">
        <f t="shared" si="12"/>
        <v>2006</v>
      </c>
    </row>
    <row r="31" spans="1:17" ht="12.75">
      <c r="A31" s="8">
        <f t="shared" si="10"/>
        <v>2007</v>
      </c>
      <c r="B31" s="20">
        <v>1917930.4315076</v>
      </c>
      <c r="C31" s="20">
        <v>1935599.8115076001</v>
      </c>
      <c r="D31" s="20">
        <v>2013833.0115075998</v>
      </c>
      <c r="E31" s="20">
        <v>2013833.0115075998</v>
      </c>
      <c r="F31" s="22">
        <f aca="true" t="shared" si="14" ref="F31:L31">E31*F36</f>
        <v>2024274.3968951383</v>
      </c>
      <c r="G31" s="22">
        <f t="shared" si="14"/>
        <v>2037675.409238895</v>
      </c>
      <c r="H31" s="22">
        <f t="shared" si="14"/>
        <v>2038846.1828856838</v>
      </c>
      <c r="I31" s="22">
        <f t="shared" si="14"/>
        <v>2040373.9384969606</v>
      </c>
      <c r="J31" s="22">
        <f t="shared" si="14"/>
        <v>2040373.9384969606</v>
      </c>
      <c r="K31" s="22">
        <f t="shared" si="14"/>
        <v>2040373.9384969606</v>
      </c>
      <c r="L31" s="22">
        <f t="shared" si="14"/>
        <v>2040373.9384969606</v>
      </c>
      <c r="M31" s="23">
        <f t="shared" si="11"/>
        <v>2040373.9384969606</v>
      </c>
      <c r="N31" s="23">
        <f>M31-E31</f>
        <v>26540.926989360712</v>
      </c>
      <c r="O31" s="32"/>
      <c r="P31" s="23">
        <f>B31+C30+D29+E28+F27+G26+H25+I24-SUM(P24:P30)</f>
        <v>5838651.159866206</v>
      </c>
      <c r="Q31" s="8">
        <f t="shared" si="12"/>
        <v>2007</v>
      </c>
    </row>
    <row r="32" spans="1:17" ht="12.75">
      <c r="A32" s="8">
        <v>2008</v>
      </c>
      <c r="B32" s="20">
        <v>112967.43428435325</v>
      </c>
      <c r="C32" s="20">
        <v>148727.14428435327</v>
      </c>
      <c r="D32" s="20">
        <v>148727.14428435327</v>
      </c>
      <c r="E32" s="22">
        <f aca="true" t="shared" si="15" ref="E32:L32">D32*E36</f>
        <v>150604.46672254364</v>
      </c>
      <c r="F32" s="22">
        <f t="shared" si="15"/>
        <v>151385.32554705837</v>
      </c>
      <c r="G32" s="22">
        <f t="shared" si="15"/>
        <v>152387.5200219929</v>
      </c>
      <c r="H32" s="22">
        <f t="shared" si="15"/>
        <v>152475.0763087952</v>
      </c>
      <c r="I32" s="22">
        <f t="shared" si="15"/>
        <v>152589.3294855998</v>
      </c>
      <c r="J32" s="22">
        <f t="shared" si="15"/>
        <v>152589.3294855998</v>
      </c>
      <c r="K32" s="22">
        <f t="shared" si="15"/>
        <v>152589.3294855998</v>
      </c>
      <c r="L32" s="22">
        <f t="shared" si="15"/>
        <v>152589.3294855998</v>
      </c>
      <c r="M32" s="23">
        <f t="shared" si="11"/>
        <v>152589.3294855998</v>
      </c>
      <c r="N32" s="23">
        <f>M32-D32</f>
        <v>3862.1852012465242</v>
      </c>
      <c r="O32" s="32"/>
      <c r="P32" s="23">
        <f>B32+C31+D30+E29+F28+G27+H26+I25+J24-SUM(P24:P31)</f>
        <v>680655.4603762478</v>
      </c>
      <c r="Q32" s="8">
        <v>2008</v>
      </c>
    </row>
    <row r="33" spans="1:17" ht="12.75">
      <c r="A33" s="8">
        <v>2009</v>
      </c>
      <c r="B33" s="20">
        <v>28346.06</v>
      </c>
      <c r="C33" s="20">
        <v>48172.24</v>
      </c>
      <c r="D33" s="22">
        <f aca="true" t="shared" si="16" ref="D33:L33">C33*D36</f>
        <v>51334.34490376543</v>
      </c>
      <c r="E33" s="22">
        <f t="shared" si="16"/>
        <v>51982.317525046914</v>
      </c>
      <c r="F33" s="22">
        <f t="shared" si="16"/>
        <v>52251.83709668711</v>
      </c>
      <c r="G33" s="22">
        <f t="shared" si="16"/>
        <v>52597.752410831614</v>
      </c>
      <c r="H33" s="22">
        <f t="shared" si="16"/>
        <v>52627.973152625775</v>
      </c>
      <c r="I33" s="22">
        <f t="shared" si="16"/>
        <v>52667.40853621133</v>
      </c>
      <c r="J33" s="22">
        <f t="shared" si="16"/>
        <v>52667.40853621133</v>
      </c>
      <c r="K33" s="22">
        <f t="shared" si="16"/>
        <v>52667.40853621133</v>
      </c>
      <c r="L33" s="22">
        <f t="shared" si="16"/>
        <v>52667.40853621133</v>
      </c>
      <c r="M33" s="23">
        <f t="shared" si="11"/>
        <v>52667.40853621133</v>
      </c>
      <c r="N33" s="23">
        <f>M33-C33</f>
        <v>4495.168536211335</v>
      </c>
      <c r="O33" s="32"/>
      <c r="P33" s="23">
        <f>B33+C32+D31+E30+F29+G28+H27+I26+J25+K24-SUM(P24:P32)</f>
        <v>354533.06500000507</v>
      </c>
      <c r="Q33" s="8">
        <v>2009</v>
      </c>
    </row>
    <row r="34" spans="1:17" ht="12.75">
      <c r="A34" s="8">
        <v>2010</v>
      </c>
      <c r="B34" s="20">
        <v>159652.19</v>
      </c>
      <c r="C34" s="22">
        <f aca="true" t="shared" si="17" ref="C34:L34">B34*C36</f>
        <v>235165.62446289157</v>
      </c>
      <c r="D34" s="22">
        <f t="shared" si="17"/>
        <v>250602.2820547156</v>
      </c>
      <c r="E34" s="22">
        <f t="shared" si="17"/>
        <v>253765.5330498638</v>
      </c>
      <c r="F34" s="22">
        <f t="shared" si="17"/>
        <v>255081.26464901172</v>
      </c>
      <c r="G34" s="22">
        <f t="shared" si="17"/>
        <v>256769.94241990364</v>
      </c>
      <c r="H34" s="22">
        <f t="shared" si="17"/>
        <v>256917.47302291807</v>
      </c>
      <c r="I34" s="22">
        <f t="shared" si="17"/>
        <v>257109.98735496556</v>
      </c>
      <c r="J34" s="22">
        <f t="shared" si="17"/>
        <v>257109.98735496556</v>
      </c>
      <c r="K34" s="22">
        <f t="shared" si="17"/>
        <v>257109.98735496556</v>
      </c>
      <c r="L34" s="22">
        <f t="shared" si="17"/>
        <v>257109.98735496556</v>
      </c>
      <c r="M34" s="23">
        <f t="shared" si="11"/>
        <v>257109.98735496556</v>
      </c>
      <c r="N34" s="23">
        <f>M34-B34</f>
        <v>97457.79735496556</v>
      </c>
      <c r="O34" s="32"/>
      <c r="P34" s="23">
        <f>B34+C33+D32+E31+F30+G29+H28+I27+J26+K25+L24-SUM(P24:P33)</f>
        <v>367976.3400000036</v>
      </c>
      <c r="Q34" s="8">
        <v>2010</v>
      </c>
    </row>
    <row r="35" spans="1:17" ht="12.75">
      <c r="A35" s="9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4">
        <f>SUM(M24:M34)</f>
        <v>55155641.773346275</v>
      </c>
      <c r="N35" s="24">
        <f>SUM(N24:N34)</f>
        <v>217981.75696123886</v>
      </c>
      <c r="O35" s="32"/>
      <c r="P35" s="5"/>
      <c r="Q35" s="1"/>
    </row>
    <row r="36" spans="1:17" ht="25.5">
      <c r="A36" s="10" t="s">
        <v>6</v>
      </c>
      <c r="B36" s="2"/>
      <c r="C36" s="11">
        <f>IF(SUM(B24:B33)=0,1,SUM(C24:C33)/SUM(B24:B33))</f>
        <v>1.4729871507737637</v>
      </c>
      <c r="D36" s="11">
        <f>IF(SUM(C24:C32)=0,1,SUM(D24:D32)/SUM(C24:C32))</f>
        <v>1.0656416414052041</v>
      </c>
      <c r="E36" s="11">
        <f>IF(SUM(D24:D31)=0,1,SUM(E24:E31)/SUM(D24:D31))</f>
        <v>1.0126225945319107</v>
      </c>
      <c r="F36" s="11">
        <f>IF(SUM(E24:E30)=0,1,SUM(F24:F30)/SUM(E24:E30))</f>
        <v>1.0051848317749652</v>
      </c>
      <c r="G36" s="11">
        <f>IF(SUM(F24:F29)=0,1,SUM(G24:G29)/SUM(F24:F29))</f>
        <v>1.0066201560244556</v>
      </c>
      <c r="H36" s="11">
        <f>IF(SUM(G24:G28)=0,1,SUM(H24:H28)/SUM(G24:G28))</f>
        <v>1.0005745633683758</v>
      </c>
      <c r="I36" s="11">
        <f>IF(SUM(H24:H27)=0,1,SUM(I24:I27)/SUM(H24:H27))</f>
        <v>1.000749323624362</v>
      </c>
      <c r="J36" s="11">
        <f>IF(SUM(I24:I26)=0,1,SUM(J24:J26)/SUM(I24:I26))</f>
        <v>1</v>
      </c>
      <c r="K36" s="11">
        <f>IF(SUM(J24:J25)=0,1,SUM(K24:K25)/SUM(J24:J25))</f>
        <v>1</v>
      </c>
      <c r="L36" s="11">
        <f>IF(SUM(K24:K24)=0,1,SUM(L24:L24)/SUM(K24:K24))</f>
        <v>1</v>
      </c>
      <c r="M36" s="14"/>
      <c r="N36" s="14"/>
      <c r="O36" s="32"/>
      <c r="P36" s="1"/>
      <c r="Q36" s="1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/>
      <c r="P37" s="13"/>
      <c r="Q37" s="4"/>
    </row>
  </sheetData>
  <sheetProtection selectLockedCells="1"/>
  <mergeCells count="19">
    <mergeCell ref="A2:N2"/>
    <mergeCell ref="O3:O19"/>
    <mergeCell ref="M3:M5"/>
    <mergeCell ref="P3:Q3"/>
    <mergeCell ref="Q4:Q5"/>
    <mergeCell ref="A4:A5"/>
    <mergeCell ref="B4:L4"/>
    <mergeCell ref="A3:L3"/>
    <mergeCell ref="Q22:Q23"/>
    <mergeCell ref="O21:O37"/>
    <mergeCell ref="P4:P5"/>
    <mergeCell ref="P21:Q21"/>
    <mergeCell ref="P22:P23"/>
    <mergeCell ref="N21:N23"/>
    <mergeCell ref="N3:N5"/>
    <mergeCell ref="A22:A23"/>
    <mergeCell ref="B22:L22"/>
    <mergeCell ref="A21:L21"/>
    <mergeCell ref="M21:M23"/>
  </mergeCells>
  <printOptions/>
  <pageMargins left="0.52" right="0.2" top="0.34" bottom="0.35" header="0.22" footer="0.16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J19" sqref="J19"/>
    </sheetView>
  </sheetViews>
  <sheetFormatPr defaultColWidth="9.140625" defaultRowHeight="12.75"/>
  <cols>
    <col min="1" max="1" width="11.28125" style="0" customWidth="1"/>
    <col min="13" max="13" width="11.00390625" style="0" customWidth="1"/>
    <col min="14" max="14" width="15.140625" style="0" customWidth="1"/>
    <col min="15" max="15" width="3.140625" style="0" customWidth="1"/>
    <col min="16" max="16" width="11.57421875" style="0" customWidth="1"/>
    <col min="17" max="17" width="8.421875" style="0" customWidth="1"/>
  </cols>
  <sheetData>
    <row r="1" spans="9:17" ht="12.75">
      <c r="I1" s="1"/>
      <c r="J1" s="1"/>
      <c r="K1" s="1"/>
      <c r="L1" s="1"/>
      <c r="M1" s="1"/>
      <c r="N1" s="1"/>
      <c r="O1" s="1"/>
      <c r="P1" s="16" t="s">
        <v>28</v>
      </c>
      <c r="Q1" s="1"/>
    </row>
    <row r="2" spans="1:16" ht="39" customHeigh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</row>
    <row r="3" spans="1:17" ht="38.2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21</v>
      </c>
      <c r="N3" s="47" t="s">
        <v>34</v>
      </c>
      <c r="O3" s="32"/>
      <c r="P3" s="33" t="s">
        <v>0</v>
      </c>
      <c r="Q3" s="33"/>
    </row>
    <row r="4" spans="1:17" ht="21" customHeight="1">
      <c r="A4" s="34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2"/>
      <c r="N4" s="48"/>
      <c r="O4" s="32"/>
      <c r="P4" s="40" t="s">
        <v>4</v>
      </c>
      <c r="Q4" s="40" t="s">
        <v>7</v>
      </c>
    </row>
    <row r="5" spans="1:17" ht="20.25" customHeight="1">
      <c r="A5" s="34"/>
      <c r="B5" s="6">
        <v>0</v>
      </c>
      <c r="C5" s="7">
        <f aca="true" t="shared" si="0" ref="C5:L5">B5+1</f>
        <v>1</v>
      </c>
      <c r="D5" s="7">
        <f t="shared" si="0"/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42"/>
      <c r="N5" s="46"/>
      <c r="O5" s="32"/>
      <c r="P5" s="41"/>
      <c r="Q5" s="41"/>
    </row>
    <row r="6" spans="1:17" ht="12.75">
      <c r="A6" s="8">
        <f aca="true" t="shared" si="1" ref="A6:A13">A7-1</f>
        <v>2000</v>
      </c>
      <c r="B6" s="20">
        <v>861</v>
      </c>
      <c r="C6" s="20">
        <v>1139</v>
      </c>
      <c r="D6" s="20">
        <v>1184</v>
      </c>
      <c r="E6" s="20">
        <v>1209</v>
      </c>
      <c r="F6" s="20">
        <v>1214</v>
      </c>
      <c r="G6" s="20">
        <v>1214</v>
      </c>
      <c r="H6" s="20">
        <v>1214</v>
      </c>
      <c r="I6" s="20">
        <v>1214</v>
      </c>
      <c r="J6" s="20">
        <v>1214</v>
      </c>
      <c r="K6" s="20">
        <v>1214</v>
      </c>
      <c r="L6" s="20">
        <v>1214</v>
      </c>
      <c r="M6" s="23">
        <f aca="true" t="shared" si="2" ref="M6:M16">L6</f>
        <v>1214</v>
      </c>
      <c r="N6" s="23">
        <f>M6-L6</f>
        <v>0</v>
      </c>
      <c r="O6" s="32"/>
      <c r="P6" s="23">
        <f>B6</f>
        <v>861</v>
      </c>
      <c r="Q6" s="8">
        <f aca="true" t="shared" si="3" ref="Q6:Q13">Q7-1</f>
        <v>2000</v>
      </c>
    </row>
    <row r="7" spans="1:17" ht="12.75">
      <c r="A7" s="8">
        <f t="shared" si="1"/>
        <v>2001</v>
      </c>
      <c r="B7" s="20">
        <v>1146</v>
      </c>
      <c r="C7" s="20">
        <v>1616</v>
      </c>
      <c r="D7" s="20">
        <v>1690</v>
      </c>
      <c r="E7" s="20">
        <v>1711</v>
      </c>
      <c r="F7" s="20">
        <v>1711</v>
      </c>
      <c r="G7" s="20">
        <v>1712</v>
      </c>
      <c r="H7" s="20">
        <v>1712</v>
      </c>
      <c r="I7" s="20">
        <v>1712</v>
      </c>
      <c r="J7" s="20">
        <v>1712</v>
      </c>
      <c r="K7" s="20">
        <v>1712</v>
      </c>
      <c r="L7" s="22">
        <f>K7*L18</f>
        <v>1712</v>
      </c>
      <c r="M7" s="23">
        <f t="shared" si="2"/>
        <v>1712</v>
      </c>
      <c r="N7" s="23">
        <f>M7-K7</f>
        <v>0</v>
      </c>
      <c r="O7" s="32"/>
      <c r="P7" s="23">
        <f>B7+C6-SUM(P6:P6)</f>
        <v>1424</v>
      </c>
      <c r="Q7" s="8">
        <f t="shared" si="3"/>
        <v>2001</v>
      </c>
    </row>
    <row r="8" spans="1:17" ht="12.75">
      <c r="A8" s="8">
        <f t="shared" si="1"/>
        <v>2002</v>
      </c>
      <c r="B8" s="20">
        <v>1474</v>
      </c>
      <c r="C8" s="20">
        <v>1891</v>
      </c>
      <c r="D8" s="20">
        <v>1952</v>
      </c>
      <c r="E8" s="20">
        <v>1960</v>
      </c>
      <c r="F8" s="20">
        <v>1961</v>
      </c>
      <c r="G8" s="20">
        <v>1961</v>
      </c>
      <c r="H8" s="20">
        <v>1962</v>
      </c>
      <c r="I8" s="20">
        <v>1962</v>
      </c>
      <c r="J8" s="20">
        <v>1964</v>
      </c>
      <c r="K8" s="22">
        <f>J8*K18</f>
        <v>1964</v>
      </c>
      <c r="L8" s="22">
        <f>K8*L18</f>
        <v>1964</v>
      </c>
      <c r="M8" s="23">
        <f t="shared" si="2"/>
        <v>1964</v>
      </c>
      <c r="N8" s="23">
        <f>M8-J8</f>
        <v>0</v>
      </c>
      <c r="O8" s="32"/>
      <c r="P8" s="23">
        <f>B8+C7+D6-SUM(P6:P7)</f>
        <v>1989</v>
      </c>
      <c r="Q8" s="8">
        <f t="shared" si="3"/>
        <v>2002</v>
      </c>
    </row>
    <row r="9" spans="1:17" ht="12.75">
      <c r="A9" s="8">
        <f t="shared" si="1"/>
        <v>2003</v>
      </c>
      <c r="B9" s="20">
        <v>1288</v>
      </c>
      <c r="C9" s="20">
        <v>1739</v>
      </c>
      <c r="D9" s="20">
        <v>1777</v>
      </c>
      <c r="E9" s="20">
        <v>1780</v>
      </c>
      <c r="F9" s="20">
        <v>1507</v>
      </c>
      <c r="G9" s="20">
        <v>1507</v>
      </c>
      <c r="H9" s="20">
        <v>1782</v>
      </c>
      <c r="I9" s="20">
        <v>1785</v>
      </c>
      <c r="J9" s="22">
        <f>I9*J18</f>
        <v>1785.7303600654664</v>
      </c>
      <c r="K9" s="22">
        <f>J9*K18</f>
        <v>1785.7303600654664</v>
      </c>
      <c r="L9" s="22">
        <f>K9*L18</f>
        <v>1785.7303600654664</v>
      </c>
      <c r="M9" s="23">
        <f t="shared" si="2"/>
        <v>1785.7303600654664</v>
      </c>
      <c r="N9" s="23">
        <f>M9-I9</f>
        <v>0.7303600654663569</v>
      </c>
      <c r="O9" s="32"/>
      <c r="P9" s="23">
        <f>B9+C8+D7+E6-SUM(P6:P8)</f>
        <v>1804</v>
      </c>
      <c r="Q9" s="8">
        <f t="shared" si="3"/>
        <v>2003</v>
      </c>
    </row>
    <row r="10" spans="1:17" ht="12.75">
      <c r="A10" s="8">
        <f t="shared" si="1"/>
        <v>2004</v>
      </c>
      <c r="B10" s="20">
        <v>1566</v>
      </c>
      <c r="C10" s="20">
        <v>2107</v>
      </c>
      <c r="D10" s="20">
        <v>2156</v>
      </c>
      <c r="E10" s="20">
        <v>2162</v>
      </c>
      <c r="F10" s="20">
        <v>2166</v>
      </c>
      <c r="G10" s="20">
        <v>1610</v>
      </c>
      <c r="H10" s="20">
        <v>2172</v>
      </c>
      <c r="I10" s="22">
        <f>H10*I18</f>
        <v>2172.9769115442277</v>
      </c>
      <c r="J10" s="22">
        <f>I10*J18</f>
        <v>2173.8660183001784</v>
      </c>
      <c r="K10" s="22">
        <f>J10*K18</f>
        <v>2173.8660183001784</v>
      </c>
      <c r="L10" s="22">
        <f>K10*L18</f>
        <v>2173.8660183001784</v>
      </c>
      <c r="M10" s="23">
        <f t="shared" si="2"/>
        <v>2173.8660183001784</v>
      </c>
      <c r="N10" s="23">
        <f>M10-H10</f>
        <v>1.866018300178439</v>
      </c>
      <c r="O10" s="32"/>
      <c r="P10" s="23">
        <f>B10+C9+D8+E7+F6-SUM(P6:P9)</f>
        <v>2104</v>
      </c>
      <c r="Q10" s="8">
        <f t="shared" si="3"/>
        <v>2004</v>
      </c>
    </row>
    <row r="11" spans="1:17" ht="12.75">
      <c r="A11" s="8">
        <f t="shared" si="1"/>
        <v>2005</v>
      </c>
      <c r="B11" s="20">
        <v>1900</v>
      </c>
      <c r="C11" s="20">
        <v>2543</v>
      </c>
      <c r="D11" s="20">
        <v>2615</v>
      </c>
      <c r="E11" s="20">
        <v>2624</v>
      </c>
      <c r="F11" s="20">
        <v>2628</v>
      </c>
      <c r="G11" s="20">
        <v>2628</v>
      </c>
      <c r="H11" s="22">
        <f>G11*H18</f>
        <v>2903.145427286357</v>
      </c>
      <c r="I11" s="22">
        <f>H11*I18</f>
        <v>2904.451189847355</v>
      </c>
      <c r="J11" s="22">
        <f>I11*J18</f>
        <v>2905.6395904978654</v>
      </c>
      <c r="K11" s="22">
        <f>J11*K18</f>
        <v>2905.6395904978654</v>
      </c>
      <c r="L11" s="22">
        <f>K11*L18</f>
        <v>2905.6395904978654</v>
      </c>
      <c r="M11" s="23">
        <f t="shared" si="2"/>
        <v>2905.6395904978654</v>
      </c>
      <c r="N11" s="23">
        <f>M11-G11</f>
        <v>277.63959049786536</v>
      </c>
      <c r="O11" s="32"/>
      <c r="P11" s="23">
        <f>B11+C10+D9+E8+F7+G6-SUM(P6:P10)</f>
        <v>2487</v>
      </c>
      <c r="Q11" s="8">
        <f t="shared" si="3"/>
        <v>2005</v>
      </c>
    </row>
    <row r="12" spans="1:17" ht="12.75">
      <c r="A12" s="8">
        <f t="shared" si="1"/>
        <v>2006</v>
      </c>
      <c r="B12" s="20">
        <v>2060</v>
      </c>
      <c r="C12" s="20">
        <v>2690</v>
      </c>
      <c r="D12" s="20">
        <v>2739</v>
      </c>
      <c r="E12" s="20">
        <v>2763</v>
      </c>
      <c r="F12" s="20">
        <v>2772</v>
      </c>
      <c r="G12" s="22">
        <f aca="true" t="shared" si="4" ref="G12:L12">F12*G18</f>
        <v>2634.477876106195</v>
      </c>
      <c r="H12" s="22">
        <f t="shared" si="4"/>
        <v>2910.3015218054693</v>
      </c>
      <c r="I12" s="22">
        <f t="shared" si="4"/>
        <v>2911.6105029996843</v>
      </c>
      <c r="J12" s="22">
        <f t="shared" si="4"/>
        <v>2912.801832992728</v>
      </c>
      <c r="K12" s="22">
        <f t="shared" si="4"/>
        <v>2912.801832992728</v>
      </c>
      <c r="L12" s="22">
        <f t="shared" si="4"/>
        <v>2912.801832992728</v>
      </c>
      <c r="M12" s="23">
        <f t="shared" si="2"/>
        <v>2912.801832992728</v>
      </c>
      <c r="N12" s="23">
        <f>M12-F12</f>
        <v>140.80183299272812</v>
      </c>
      <c r="O12" s="32"/>
      <c r="P12" s="23">
        <f>B12+C11+D10+E9+F8+G7+H6-SUM(P6:P11)</f>
        <v>2757</v>
      </c>
      <c r="Q12" s="8">
        <f t="shared" si="3"/>
        <v>2006</v>
      </c>
    </row>
    <row r="13" spans="1:17" ht="12.75">
      <c r="A13" s="8">
        <f t="shared" si="1"/>
        <v>2007</v>
      </c>
      <c r="B13" s="20">
        <v>668</v>
      </c>
      <c r="C13" s="20">
        <v>823</v>
      </c>
      <c r="D13" s="20">
        <v>833</v>
      </c>
      <c r="E13" s="20">
        <v>834</v>
      </c>
      <c r="F13" s="22">
        <f aca="true" t="shared" si="5" ref="F13:L13">E13*F18</f>
        <v>819.3262017031459</v>
      </c>
      <c r="G13" s="22">
        <f t="shared" si="5"/>
        <v>778.678481854639</v>
      </c>
      <c r="H13" s="22">
        <f t="shared" si="5"/>
        <v>860.2042899248773</v>
      </c>
      <c r="I13" s="22">
        <f t="shared" si="5"/>
        <v>860.5911884061029</v>
      </c>
      <c r="J13" s="22">
        <f t="shared" si="5"/>
        <v>860.9433124602788</v>
      </c>
      <c r="K13" s="22">
        <f t="shared" si="5"/>
        <v>860.9433124602788</v>
      </c>
      <c r="L13" s="22">
        <f t="shared" si="5"/>
        <v>860.9433124602788</v>
      </c>
      <c r="M13" s="23">
        <f t="shared" si="2"/>
        <v>860.9433124602788</v>
      </c>
      <c r="N13" s="23">
        <f>M13-E13</f>
        <v>26.943312460278776</v>
      </c>
      <c r="O13" s="32"/>
      <c r="P13" s="23">
        <f>B13+C12+D11+E10+F9+G8+H7+I6-SUM(P6:P12)</f>
        <v>1103</v>
      </c>
      <c r="Q13" s="8">
        <f t="shared" si="3"/>
        <v>2007</v>
      </c>
    </row>
    <row r="14" spans="1:17" ht="12.75">
      <c r="A14" s="8">
        <v>2008</v>
      </c>
      <c r="B14" s="20">
        <v>578</v>
      </c>
      <c r="C14" s="20">
        <v>692</v>
      </c>
      <c r="D14" s="20">
        <v>699</v>
      </c>
      <c r="E14" s="22">
        <f aca="true" t="shared" si="6" ref="E14:L14">D14*E18</f>
        <v>703.5365315134484</v>
      </c>
      <c r="F14" s="22">
        <f t="shared" si="6"/>
        <v>691.1581704128529</v>
      </c>
      <c r="G14" s="22">
        <f t="shared" si="6"/>
        <v>656.8690147340174</v>
      </c>
      <c r="H14" s="22">
        <f t="shared" si="6"/>
        <v>725.6416577059198</v>
      </c>
      <c r="I14" s="22">
        <f t="shared" si="6"/>
        <v>725.9680332641083</v>
      </c>
      <c r="J14" s="22">
        <f t="shared" si="6"/>
        <v>726.265074194249</v>
      </c>
      <c r="K14" s="22">
        <f t="shared" si="6"/>
        <v>726.265074194249</v>
      </c>
      <c r="L14" s="22">
        <f t="shared" si="6"/>
        <v>726.265074194249</v>
      </c>
      <c r="M14" s="23">
        <f t="shared" si="2"/>
        <v>726.265074194249</v>
      </c>
      <c r="N14" s="23">
        <f>M14-D14</f>
        <v>27.265074194248996</v>
      </c>
      <c r="O14" s="32"/>
      <c r="P14" s="23">
        <f>B14+C13+D12+E11+F10+G9+H8+I7+J6-SUM(P6:P13)</f>
        <v>796</v>
      </c>
      <c r="Q14" s="8">
        <v>2008</v>
      </c>
    </row>
    <row r="15" spans="1:17" ht="12.75">
      <c r="A15" s="8">
        <v>2009</v>
      </c>
      <c r="B15" s="20">
        <v>319</v>
      </c>
      <c r="C15" s="20">
        <v>413</v>
      </c>
      <c r="D15" s="22">
        <f aca="true" t="shared" si="7" ref="D15:L15">C15*D18</f>
        <v>423.9753937007874</v>
      </c>
      <c r="E15" s="22">
        <f t="shared" si="7"/>
        <v>426.72700705479355</v>
      </c>
      <c r="F15" s="22">
        <f t="shared" si="7"/>
        <v>419.21896625222485</v>
      </c>
      <c r="G15" s="22">
        <f t="shared" si="7"/>
        <v>398.42102880071997</v>
      </c>
      <c r="H15" s="22">
        <f t="shared" si="7"/>
        <v>440.13477469464846</v>
      </c>
      <c r="I15" s="22">
        <f t="shared" si="7"/>
        <v>440.3327363624271</v>
      </c>
      <c r="J15" s="22">
        <f t="shared" si="7"/>
        <v>440.5129052398258</v>
      </c>
      <c r="K15" s="22">
        <f t="shared" si="7"/>
        <v>440.5129052398258</v>
      </c>
      <c r="L15" s="22">
        <f t="shared" si="7"/>
        <v>440.5129052398258</v>
      </c>
      <c r="M15" s="23">
        <f t="shared" si="2"/>
        <v>440.5129052398258</v>
      </c>
      <c r="N15" s="23">
        <f>M15-C15</f>
        <v>27.512905239825784</v>
      </c>
      <c r="O15" s="32"/>
      <c r="P15" s="23">
        <f>B15+C14+D13+E12+F11+G10+H9+I8+J7+K6-SUM(P6:P14)</f>
        <v>190</v>
      </c>
      <c r="Q15" s="8">
        <v>2009</v>
      </c>
    </row>
    <row r="16" spans="1:18" ht="12.75">
      <c r="A16" s="8">
        <v>2010</v>
      </c>
      <c r="B16" s="20">
        <v>206</v>
      </c>
      <c r="C16" s="22">
        <f aca="true" t="shared" si="8" ref="C16:L16">B16*C18</f>
        <v>271.8817875210793</v>
      </c>
      <c r="D16" s="22">
        <f t="shared" si="8"/>
        <v>279.106992504415</v>
      </c>
      <c r="E16" s="22">
        <f t="shared" si="8"/>
        <v>280.9184054759745</v>
      </c>
      <c r="F16" s="22">
        <f t="shared" si="8"/>
        <v>275.97579154332664</v>
      </c>
      <c r="G16" s="22">
        <f t="shared" si="8"/>
        <v>262.284313550429</v>
      </c>
      <c r="H16" s="22">
        <f t="shared" si="8"/>
        <v>289.7448651190521</v>
      </c>
      <c r="I16" s="22">
        <f t="shared" si="8"/>
        <v>289.875185148341</v>
      </c>
      <c r="J16" s="22">
        <f t="shared" si="8"/>
        <v>289.9937920162413</v>
      </c>
      <c r="K16" s="22">
        <f t="shared" si="8"/>
        <v>289.9937920162413</v>
      </c>
      <c r="L16" s="22">
        <f t="shared" si="8"/>
        <v>289.9937920162413</v>
      </c>
      <c r="M16" s="23">
        <f t="shared" si="2"/>
        <v>289.9937920162413</v>
      </c>
      <c r="N16" s="23">
        <f>M16-B16</f>
        <v>83.99379201624129</v>
      </c>
      <c r="O16" s="32"/>
      <c r="P16" s="23">
        <f>B16+C15+D14+E13+F12+G11+H10+I9+J8+K7+L6-SUM(P6:P15)</f>
        <v>884</v>
      </c>
      <c r="Q16" s="8">
        <v>2010</v>
      </c>
      <c r="R16" s="3"/>
    </row>
    <row r="17" spans="1:18" ht="12.75">
      <c r="A17" s="9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>
        <f>SUM(M6:M16)</f>
        <v>16985.75288576683</v>
      </c>
      <c r="N17" s="24">
        <f>SUM(N6:N16)</f>
        <v>586.7528857668331</v>
      </c>
      <c r="O17" s="32"/>
      <c r="P17" s="5"/>
      <c r="Q17" s="1"/>
      <c r="R17" s="3"/>
    </row>
    <row r="18" spans="1:18" ht="26.25" customHeight="1">
      <c r="A18" s="10" t="s">
        <v>6</v>
      </c>
      <c r="B18" s="2"/>
      <c r="C18" s="11">
        <f>IF(SUM(B6:B15)=0,1,SUM(C6:C15)/SUM(B6:B15))</f>
        <v>1.319814502529511</v>
      </c>
      <c r="D18" s="11">
        <f>IF(SUM(C6:C14)=0,1,SUM(D6:D14)/SUM(C6:C14))</f>
        <v>1.0265748031496063</v>
      </c>
      <c r="E18" s="11">
        <f>IF(SUM(D6:D13)=0,1,SUM(E6:E13)/SUM(D6:D13))</f>
        <v>1.0064900307774656</v>
      </c>
      <c r="F18" s="11">
        <f>IF(SUM(E6:E12)=0,1,SUM(F6:F12)/SUM(E6:E12))</f>
        <v>0.9824055176296713</v>
      </c>
      <c r="G18" s="11">
        <f>IF(SUM(F6:F11)=0,1,SUM(G6:G11)/SUM(F6:F11))</f>
        <v>0.9503888441941539</v>
      </c>
      <c r="H18" s="11">
        <f>IF(SUM(G6:G10)=0,1,SUM(H6:H10)/SUM(G6:G10))</f>
        <v>1.1046976511744129</v>
      </c>
      <c r="I18" s="11">
        <f>IF(SUM(H6:H9)=0,1,SUM(I6:I9)/SUM(H6:H9))</f>
        <v>1.0004497751124437</v>
      </c>
      <c r="J18" s="11">
        <f>IF(SUM(I6:I8)=0,1,SUM(J6:J8)/SUM(I6:I8))</f>
        <v>1.0004091653027822</v>
      </c>
      <c r="K18" s="11">
        <f>IF(SUM(J6:J7)=0,1,SUM(K6:K7)/SUM(J6:J7))</f>
        <v>1</v>
      </c>
      <c r="L18" s="11">
        <f>IF(SUM(K6:K6)=0,1,SUM(L6:L6)/SUM(K6:K6))</f>
        <v>1</v>
      </c>
      <c r="M18" s="14"/>
      <c r="N18" s="14"/>
      <c r="O18" s="32"/>
      <c r="P18" s="1"/>
      <c r="Q18" s="1"/>
      <c r="R18" s="3"/>
    </row>
    <row r="19" spans="1:17" ht="24.75" customHeight="1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2"/>
      <c r="P19" s="13"/>
      <c r="Q19" s="4"/>
    </row>
    <row r="21" spans="1:17" ht="38.25" customHeight="1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4" t="s">
        <v>21</v>
      </c>
      <c r="N21" s="47" t="s">
        <v>34</v>
      </c>
      <c r="O21" s="32"/>
      <c r="P21" s="33" t="s">
        <v>0</v>
      </c>
      <c r="Q21" s="33"/>
    </row>
    <row r="22" spans="1:17" ht="21" customHeight="1">
      <c r="A22" s="34" t="s">
        <v>2</v>
      </c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8"/>
      <c r="O22" s="32"/>
      <c r="P22" s="40" t="s">
        <v>4</v>
      </c>
      <c r="Q22" s="40" t="s">
        <v>7</v>
      </c>
    </row>
    <row r="23" spans="1:17" ht="20.25" customHeight="1">
      <c r="A23" s="34"/>
      <c r="B23" s="6">
        <v>0</v>
      </c>
      <c r="C23" s="7">
        <f aca="true" t="shared" si="9" ref="C23:L23">B23+1</f>
        <v>1</v>
      </c>
      <c r="D23" s="7">
        <f t="shared" si="9"/>
        <v>2</v>
      </c>
      <c r="E23" s="7">
        <f t="shared" si="9"/>
        <v>3</v>
      </c>
      <c r="F23" s="7">
        <f t="shared" si="9"/>
        <v>4</v>
      </c>
      <c r="G23" s="7">
        <f t="shared" si="9"/>
        <v>5</v>
      </c>
      <c r="H23" s="7">
        <f t="shared" si="9"/>
        <v>6</v>
      </c>
      <c r="I23" s="7">
        <f t="shared" si="9"/>
        <v>7</v>
      </c>
      <c r="J23" s="7">
        <f t="shared" si="9"/>
        <v>8</v>
      </c>
      <c r="K23" s="7">
        <f t="shared" si="9"/>
        <v>9</v>
      </c>
      <c r="L23" s="7">
        <f t="shared" si="9"/>
        <v>10</v>
      </c>
      <c r="M23" s="42"/>
      <c r="N23" s="46"/>
      <c r="O23" s="32"/>
      <c r="P23" s="41"/>
      <c r="Q23" s="41"/>
    </row>
    <row r="24" spans="1:17" ht="12.75">
      <c r="A24" s="8">
        <f aca="true" t="shared" si="10" ref="A24:A31">A25-1</f>
        <v>2000</v>
      </c>
      <c r="B24" s="20">
        <v>108</v>
      </c>
      <c r="C24" s="20">
        <v>138</v>
      </c>
      <c r="D24" s="20">
        <v>147</v>
      </c>
      <c r="E24" s="20">
        <v>150</v>
      </c>
      <c r="F24" s="20">
        <v>152</v>
      </c>
      <c r="G24" s="20">
        <v>152</v>
      </c>
      <c r="H24" s="20">
        <v>152</v>
      </c>
      <c r="I24" s="20">
        <v>152</v>
      </c>
      <c r="J24" s="20">
        <v>152</v>
      </c>
      <c r="K24" s="20">
        <v>152</v>
      </c>
      <c r="L24" s="20">
        <v>152</v>
      </c>
      <c r="M24" s="23">
        <f aca="true" t="shared" si="11" ref="M24:M34">L24</f>
        <v>152</v>
      </c>
      <c r="N24" s="23">
        <f>M24-L24</f>
        <v>0</v>
      </c>
      <c r="O24" s="32"/>
      <c r="P24" s="23">
        <f>B24</f>
        <v>108</v>
      </c>
      <c r="Q24" s="8">
        <f aca="true" t="shared" si="12" ref="Q24:Q31">Q25-1</f>
        <v>2000</v>
      </c>
    </row>
    <row r="25" spans="1:17" ht="12.75">
      <c r="A25" s="8">
        <f t="shared" si="10"/>
        <v>2001</v>
      </c>
      <c r="B25" s="20">
        <v>100</v>
      </c>
      <c r="C25" s="20">
        <v>144</v>
      </c>
      <c r="D25" s="20">
        <v>162</v>
      </c>
      <c r="E25" s="20">
        <v>169</v>
      </c>
      <c r="F25" s="20">
        <v>170</v>
      </c>
      <c r="G25" s="20">
        <v>171</v>
      </c>
      <c r="H25" s="20">
        <v>171</v>
      </c>
      <c r="I25" s="20">
        <v>171</v>
      </c>
      <c r="J25" s="20">
        <v>171</v>
      </c>
      <c r="K25" s="20">
        <v>171</v>
      </c>
      <c r="L25" s="22">
        <f>K25*L36</f>
        <v>171</v>
      </c>
      <c r="M25" s="23">
        <f t="shared" si="11"/>
        <v>171</v>
      </c>
      <c r="N25" s="23">
        <f>M25-K25</f>
        <v>0</v>
      </c>
      <c r="O25" s="32"/>
      <c r="P25" s="23">
        <f>B25+C24-SUM(P24:P24)</f>
        <v>130</v>
      </c>
      <c r="Q25" s="8">
        <f t="shared" si="12"/>
        <v>2001</v>
      </c>
    </row>
    <row r="26" spans="1:17" ht="12.75">
      <c r="A26" s="8">
        <f t="shared" si="10"/>
        <v>2002</v>
      </c>
      <c r="B26" s="20">
        <v>137</v>
      </c>
      <c r="C26" s="20">
        <v>195</v>
      </c>
      <c r="D26" s="20">
        <v>213</v>
      </c>
      <c r="E26" s="20">
        <v>214</v>
      </c>
      <c r="F26" s="20">
        <v>214</v>
      </c>
      <c r="G26" s="20">
        <v>215</v>
      </c>
      <c r="H26" s="20">
        <v>215</v>
      </c>
      <c r="I26" s="20">
        <v>215</v>
      </c>
      <c r="J26" s="20">
        <v>215</v>
      </c>
      <c r="K26" s="22">
        <f>J26*K36</f>
        <v>215</v>
      </c>
      <c r="L26" s="22">
        <f>K26*L36</f>
        <v>215</v>
      </c>
      <c r="M26" s="23">
        <f t="shared" si="11"/>
        <v>215</v>
      </c>
      <c r="N26" s="23">
        <f>M26-J26</f>
        <v>0</v>
      </c>
      <c r="O26" s="32"/>
      <c r="P26" s="23">
        <f>B26+C25+D24-SUM(P24:P25)</f>
        <v>190</v>
      </c>
      <c r="Q26" s="8">
        <f t="shared" si="12"/>
        <v>2002</v>
      </c>
    </row>
    <row r="27" spans="1:17" ht="12.75">
      <c r="A27" s="8">
        <f t="shared" si="10"/>
        <v>2003</v>
      </c>
      <c r="B27" s="20">
        <v>129</v>
      </c>
      <c r="C27" s="20">
        <v>182</v>
      </c>
      <c r="D27" s="20">
        <v>192</v>
      </c>
      <c r="E27" s="20">
        <v>192</v>
      </c>
      <c r="F27" s="20">
        <v>195</v>
      </c>
      <c r="G27" s="20">
        <v>196</v>
      </c>
      <c r="H27" s="20">
        <v>198</v>
      </c>
      <c r="I27" s="20">
        <v>199</v>
      </c>
      <c r="J27" s="22">
        <f>I27*J36</f>
        <v>199</v>
      </c>
      <c r="K27" s="22">
        <f>J27*K36</f>
        <v>199</v>
      </c>
      <c r="L27" s="22">
        <f>K27*L36</f>
        <v>199</v>
      </c>
      <c r="M27" s="23">
        <f t="shared" si="11"/>
        <v>199</v>
      </c>
      <c r="N27" s="23">
        <f>M27-I27</f>
        <v>0</v>
      </c>
      <c r="O27" s="32"/>
      <c r="P27" s="23">
        <f>B27+C26+D25+E24-SUM(P24:P26)</f>
        <v>208</v>
      </c>
      <c r="Q27" s="8">
        <f t="shared" si="12"/>
        <v>2003</v>
      </c>
    </row>
    <row r="28" spans="1:17" ht="12.75">
      <c r="A28" s="8">
        <f t="shared" si="10"/>
        <v>2004</v>
      </c>
      <c r="B28" s="20">
        <v>158</v>
      </c>
      <c r="C28" s="20">
        <v>238</v>
      </c>
      <c r="D28" s="20">
        <v>250</v>
      </c>
      <c r="E28" s="20">
        <v>252</v>
      </c>
      <c r="F28" s="20">
        <v>254</v>
      </c>
      <c r="G28" s="20">
        <v>258</v>
      </c>
      <c r="H28" s="20">
        <v>258</v>
      </c>
      <c r="I28" s="22">
        <f>H28*I36</f>
        <v>258.3505434782609</v>
      </c>
      <c r="J28" s="22">
        <f>I28*J36</f>
        <v>258.3505434782609</v>
      </c>
      <c r="K28" s="22">
        <f>J28*K36</f>
        <v>258.3505434782609</v>
      </c>
      <c r="L28" s="22">
        <f>K28*L36</f>
        <v>258.3505434782609</v>
      </c>
      <c r="M28" s="23">
        <f t="shared" si="11"/>
        <v>258.3505434782609</v>
      </c>
      <c r="N28" s="23">
        <f>M28-H28</f>
        <v>0.3505434782608745</v>
      </c>
      <c r="O28" s="32"/>
      <c r="P28" s="23">
        <f>B28+C27+D26+E25+F24-SUM(P24:P27)</f>
        <v>238</v>
      </c>
      <c r="Q28" s="8">
        <f t="shared" si="12"/>
        <v>2004</v>
      </c>
    </row>
    <row r="29" spans="1:17" ht="12.75">
      <c r="A29" s="8">
        <f t="shared" si="10"/>
        <v>2005</v>
      </c>
      <c r="B29" s="20">
        <v>218</v>
      </c>
      <c r="C29" s="20">
        <v>288</v>
      </c>
      <c r="D29" s="20">
        <v>310</v>
      </c>
      <c r="E29" s="20">
        <v>313</v>
      </c>
      <c r="F29" s="20">
        <v>316</v>
      </c>
      <c r="G29" s="20">
        <v>319</v>
      </c>
      <c r="H29" s="22">
        <f>G29*H36</f>
        <v>319.6431451612903</v>
      </c>
      <c r="I29" s="22">
        <f>H29*I36</f>
        <v>320.0774429128681</v>
      </c>
      <c r="J29" s="22">
        <f>I29*J36</f>
        <v>320.0774429128681</v>
      </c>
      <c r="K29" s="22">
        <f>J29*K36</f>
        <v>320.0774429128681</v>
      </c>
      <c r="L29" s="22">
        <f>K29*L36</f>
        <v>320.0774429128681</v>
      </c>
      <c r="M29" s="23">
        <f t="shared" si="11"/>
        <v>320.0774429128681</v>
      </c>
      <c r="N29" s="23">
        <f>M29-G29</f>
        <v>1.0774429128680936</v>
      </c>
      <c r="O29" s="32"/>
      <c r="P29" s="23">
        <f>B29+C28+D27+E26+F25+G24-SUM(P24:P28)</f>
        <v>310</v>
      </c>
      <c r="Q29" s="8">
        <f t="shared" si="12"/>
        <v>2005</v>
      </c>
    </row>
    <row r="30" spans="1:17" ht="12.75">
      <c r="A30" s="8">
        <f t="shared" si="10"/>
        <v>2006</v>
      </c>
      <c r="B30" s="20">
        <v>200</v>
      </c>
      <c r="C30" s="20">
        <v>258</v>
      </c>
      <c r="D30" s="20">
        <v>266</v>
      </c>
      <c r="E30" s="20">
        <v>273</v>
      </c>
      <c r="F30" s="20">
        <v>275</v>
      </c>
      <c r="G30" s="22">
        <f aca="true" t="shared" si="13" ref="G30:L30">F30*G36</f>
        <v>277.11375864719446</v>
      </c>
      <c r="H30" s="22">
        <f t="shared" si="13"/>
        <v>277.6724557412412</v>
      </c>
      <c r="I30" s="22">
        <f t="shared" si="13"/>
        <v>278.04972809958525</v>
      </c>
      <c r="J30" s="22">
        <f t="shared" si="13"/>
        <v>278.04972809958525</v>
      </c>
      <c r="K30" s="22">
        <f t="shared" si="13"/>
        <v>278.04972809958525</v>
      </c>
      <c r="L30" s="22">
        <f t="shared" si="13"/>
        <v>278.04972809958525</v>
      </c>
      <c r="M30" s="23">
        <f t="shared" si="11"/>
        <v>278.04972809958525</v>
      </c>
      <c r="N30" s="23">
        <f>M30-F30</f>
        <v>3.049728099585252</v>
      </c>
      <c r="O30" s="32"/>
      <c r="P30" s="23">
        <f>B30+C29+D28+E27+F26+G25+H24-SUM(P24:P29)</f>
        <v>283</v>
      </c>
      <c r="Q30" s="8">
        <f t="shared" si="12"/>
        <v>2006</v>
      </c>
    </row>
    <row r="31" spans="1:17" ht="12.75">
      <c r="A31" s="8">
        <f t="shared" si="10"/>
        <v>2007</v>
      </c>
      <c r="B31" s="20">
        <v>42</v>
      </c>
      <c r="C31" s="20">
        <v>45</v>
      </c>
      <c r="D31" s="20">
        <v>46</v>
      </c>
      <c r="E31" s="20">
        <v>46</v>
      </c>
      <c r="F31" s="22">
        <f aca="true" t="shared" si="14" ref="F31:L31">E31*F36</f>
        <v>46.38259756877799</v>
      </c>
      <c r="G31" s="22">
        <f t="shared" si="14"/>
        <v>46.73911253856106</v>
      </c>
      <c r="H31" s="22">
        <f t="shared" si="14"/>
        <v>46.833344620292024</v>
      </c>
      <c r="I31" s="22">
        <f t="shared" si="14"/>
        <v>46.896976882004374</v>
      </c>
      <c r="J31" s="22">
        <f t="shared" si="14"/>
        <v>46.896976882004374</v>
      </c>
      <c r="K31" s="22">
        <f t="shared" si="14"/>
        <v>46.896976882004374</v>
      </c>
      <c r="L31" s="22">
        <f t="shared" si="14"/>
        <v>46.896976882004374</v>
      </c>
      <c r="M31" s="23">
        <f t="shared" si="11"/>
        <v>46.896976882004374</v>
      </c>
      <c r="N31" s="23">
        <f>M31-E31</f>
        <v>0.896976882004374</v>
      </c>
      <c r="O31" s="32"/>
      <c r="P31" s="23">
        <f>B31+C30+D29+E28+F27+G26+H25+I24-SUM(P24:P30)</f>
        <v>128</v>
      </c>
      <c r="Q31" s="8">
        <f t="shared" si="12"/>
        <v>2007</v>
      </c>
    </row>
    <row r="32" spans="1:17" ht="12.75">
      <c r="A32" s="8">
        <v>2008</v>
      </c>
      <c r="B32" s="20">
        <v>13</v>
      </c>
      <c r="C32" s="20">
        <v>18</v>
      </c>
      <c r="D32" s="20">
        <v>18</v>
      </c>
      <c r="E32" s="22">
        <f aca="true" t="shared" si="15" ref="E32:L32">D32*E36</f>
        <v>18.261034047919296</v>
      </c>
      <c r="F32" s="22">
        <f t="shared" si="15"/>
        <v>18.412917248573773</v>
      </c>
      <c r="G32" s="22">
        <f t="shared" si="15"/>
        <v>18.554446205134678</v>
      </c>
      <c r="H32" s="22">
        <f t="shared" si="15"/>
        <v>18.59185436280632</v>
      </c>
      <c r="I32" s="22">
        <f t="shared" si="15"/>
        <v>18.617115034494915</v>
      </c>
      <c r="J32" s="22">
        <f t="shared" si="15"/>
        <v>18.617115034494915</v>
      </c>
      <c r="K32" s="22">
        <f t="shared" si="15"/>
        <v>18.617115034494915</v>
      </c>
      <c r="L32" s="22">
        <f t="shared" si="15"/>
        <v>18.617115034494915</v>
      </c>
      <c r="M32" s="23">
        <f t="shared" si="11"/>
        <v>18.617115034494915</v>
      </c>
      <c r="N32" s="23">
        <f>M32-D32</f>
        <v>0.6171150344949154</v>
      </c>
      <c r="O32" s="32"/>
      <c r="P32" s="23">
        <f>B32+C31+D30+E29+F28+G27+H26+I25+J24-SUM(P24:P31)</f>
        <v>30</v>
      </c>
      <c r="Q32" s="8">
        <v>2008</v>
      </c>
    </row>
    <row r="33" spans="1:17" ht="12.75">
      <c r="A33" s="8">
        <v>2009</v>
      </c>
      <c r="B33" s="20">
        <v>7</v>
      </c>
      <c r="C33" s="20">
        <v>10</v>
      </c>
      <c r="D33" s="22">
        <f aca="true" t="shared" si="16" ref="D33:L33">C33*D36</f>
        <v>10.650730411686586</v>
      </c>
      <c r="E33" s="22">
        <f t="shared" si="16"/>
        <v>10.805186149056569</v>
      </c>
      <c r="F33" s="22">
        <f t="shared" si="16"/>
        <v>10.895056539291843</v>
      </c>
      <c r="G33" s="22">
        <f t="shared" si="16"/>
        <v>10.978800248279482</v>
      </c>
      <c r="H33" s="22">
        <f t="shared" si="16"/>
        <v>11.000934926199399</v>
      </c>
      <c r="I33" s="22">
        <f t="shared" si="16"/>
        <v>11.015881848653473</v>
      </c>
      <c r="J33" s="22">
        <f t="shared" si="16"/>
        <v>11.015881848653473</v>
      </c>
      <c r="K33" s="22">
        <f t="shared" si="16"/>
        <v>11.015881848653473</v>
      </c>
      <c r="L33" s="22">
        <f t="shared" si="16"/>
        <v>11.015881848653473</v>
      </c>
      <c r="M33" s="23">
        <f t="shared" si="11"/>
        <v>11.015881848653473</v>
      </c>
      <c r="N33" s="23">
        <f>M33-C33</f>
        <v>1.015881848653473</v>
      </c>
      <c r="O33" s="32"/>
      <c r="P33" s="23">
        <f>B33+C32+D31+E30+F29+G28+H27+I26+J25+K24-SUM(P24:P32)</f>
        <v>29</v>
      </c>
      <c r="Q33" s="8">
        <v>2009</v>
      </c>
    </row>
    <row r="34" spans="1:17" ht="12.75">
      <c r="A34" s="8">
        <v>2010</v>
      </c>
      <c r="B34" s="20">
        <v>4</v>
      </c>
      <c r="C34" s="22">
        <f aca="true" t="shared" si="17" ref="C34:L34">B34*C36</f>
        <v>5.453237410071942</v>
      </c>
      <c r="D34" s="22">
        <f t="shared" si="17"/>
        <v>5.808096152560023</v>
      </c>
      <c r="E34" s="22">
        <f t="shared" si="17"/>
        <v>5.892324533082647</v>
      </c>
      <c r="F34" s="22">
        <f t="shared" si="17"/>
        <v>5.9413329904915235</v>
      </c>
      <c r="G34" s="22">
        <f t="shared" si="17"/>
        <v>5.98700042316248</v>
      </c>
      <c r="H34" s="22">
        <f t="shared" si="17"/>
        <v>5.999070988531759</v>
      </c>
      <c r="I34" s="22">
        <f t="shared" si="17"/>
        <v>6.0072219002009595</v>
      </c>
      <c r="J34" s="22">
        <f t="shared" si="17"/>
        <v>6.0072219002009595</v>
      </c>
      <c r="K34" s="22">
        <f t="shared" si="17"/>
        <v>6.0072219002009595</v>
      </c>
      <c r="L34" s="22">
        <f t="shared" si="17"/>
        <v>6.0072219002009595</v>
      </c>
      <c r="M34" s="23">
        <f t="shared" si="11"/>
        <v>6.0072219002009595</v>
      </c>
      <c r="N34" s="23">
        <f>M34-B34</f>
        <v>2.0072219002009595</v>
      </c>
      <c r="O34" s="32"/>
      <c r="P34" s="23">
        <f>B34+C33+D32+E31+F30+G29+H28+I27+J26+K25+L24-SUM(P24:P33)</f>
        <v>13</v>
      </c>
      <c r="Q34" s="8">
        <v>2010</v>
      </c>
    </row>
    <row r="35" spans="1:17" ht="12.75">
      <c r="A35" s="9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4">
        <f>SUM(M24:M34)</f>
        <v>1676.0149101560678</v>
      </c>
      <c r="N35" s="24">
        <f>SUM(N24:N34)</f>
        <v>9.014910156067941</v>
      </c>
      <c r="O35" s="32"/>
      <c r="P35" s="5"/>
      <c r="Q35" s="1"/>
    </row>
    <row r="36" spans="1:17" ht="25.5">
      <c r="A36" s="10" t="s">
        <v>6</v>
      </c>
      <c r="B36" s="2"/>
      <c r="C36" s="11">
        <f>IF(SUM(B24:B33)=0,1,SUM(C24:C33)/SUM(B24:B33))</f>
        <v>1.3633093525179856</v>
      </c>
      <c r="D36" s="11">
        <f>IF(SUM(C24:C32)=0,1,SUM(D24:D32)/SUM(C24:C32))</f>
        <v>1.0650730411686586</v>
      </c>
      <c r="E36" s="11">
        <f>IF(SUM(D24:D31)=0,1,SUM(E24:E31)/SUM(D24:D31))</f>
        <v>1.014501891551072</v>
      </c>
      <c r="F36" s="11">
        <f>IF(SUM(E24:E30)=0,1,SUM(F24:F30)/SUM(E24:E30))</f>
        <v>1.0083173384516955</v>
      </c>
      <c r="G36" s="11">
        <f>IF(SUM(F24:F29)=0,1,SUM(G24:G29)/SUM(F24:F29))</f>
        <v>1.0076863950807071</v>
      </c>
      <c r="H36" s="11">
        <f>IF(SUM(G24:G28)=0,1,SUM(H24:H28)/SUM(G24:G28))</f>
        <v>1.002016129032258</v>
      </c>
      <c r="I36" s="11">
        <f>IF(SUM(H24:H27)=0,1,SUM(I24:I27)/SUM(H24:H27))</f>
        <v>1.0013586956521738</v>
      </c>
      <c r="J36" s="11">
        <f>IF(SUM(I24:I26)=0,1,SUM(J24:J26)/SUM(I24:I26))</f>
        <v>1</v>
      </c>
      <c r="K36" s="11">
        <f>IF(SUM(J24:J25)=0,1,SUM(K24:K25)/SUM(J24:J25))</f>
        <v>1</v>
      </c>
      <c r="L36" s="11">
        <f>IF(SUM(K24:K24)=0,1,SUM(L24:L24)/SUM(K24:K24))</f>
        <v>1</v>
      </c>
      <c r="M36" s="14"/>
      <c r="N36" s="14"/>
      <c r="O36" s="32"/>
      <c r="P36" s="1"/>
      <c r="Q36" s="1"/>
    </row>
    <row r="37" spans="1:17" ht="15.7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/>
      <c r="P37" s="13"/>
      <c r="Q37" s="4"/>
    </row>
  </sheetData>
  <sheetProtection selectLockedCells="1"/>
  <mergeCells count="19">
    <mergeCell ref="A21:L21"/>
    <mergeCell ref="M21:M23"/>
    <mergeCell ref="A22:A23"/>
    <mergeCell ref="B22:L22"/>
    <mergeCell ref="A2:N2"/>
    <mergeCell ref="M3:M5"/>
    <mergeCell ref="N21:N23"/>
    <mergeCell ref="P4:P5"/>
    <mergeCell ref="P21:Q21"/>
    <mergeCell ref="O3:O19"/>
    <mergeCell ref="O21:O37"/>
    <mergeCell ref="P22:P23"/>
    <mergeCell ref="N3:N5"/>
    <mergeCell ref="Q22:Q23"/>
    <mergeCell ref="P3:Q3"/>
    <mergeCell ref="Q4:Q5"/>
    <mergeCell ref="A4:A5"/>
    <mergeCell ref="B4:L4"/>
    <mergeCell ref="A3:L3"/>
  </mergeCells>
  <printOptions/>
  <pageMargins left="0.2" right="0.2" top="0.49" bottom="0.43" header="0.5" footer="0.1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koleva_m</dc:creator>
  <cp:keywords/>
  <dc:description/>
  <cp:lastModifiedBy>koleva_m</cp:lastModifiedBy>
  <cp:lastPrinted>2011-01-13T09:40:26Z</cp:lastPrinted>
  <dcterms:created xsi:type="dcterms:W3CDTF">2008-11-10T09:33:16Z</dcterms:created>
  <dcterms:modified xsi:type="dcterms:W3CDTF">2011-01-13T10:11:45Z</dcterms:modified>
  <cp:category/>
  <cp:version/>
  <cp:contentType/>
  <cp:contentStatus/>
</cp:coreProperties>
</file>